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batroukh\Documents\"/>
    </mc:Choice>
  </mc:AlternateContent>
  <bookViews>
    <workbookView xWindow="0" yWindow="0" windowWidth="15285" windowHeight="6945" firstSheet="2" activeTab="5"/>
  </bookViews>
  <sheets>
    <sheet name="Instructions" sheetId="1" r:id="rId1"/>
    <sheet name="Caseload Calculation Tool" sheetId="2" r:id="rId2"/>
    <sheet name="Calculating RUIF Needs" sheetId="3" r:id="rId3"/>
    <sheet name="Calculating PIF Needs" sheetId="4" r:id="rId4"/>
    <sheet name="Provision to Caregivers" sheetId="5" r:id="rId5"/>
    <sheet name="UNHCR Alternative Calculator" sheetId="6" r:id="rId6"/>
  </sheets>
  <calcPr calcId="162913"/>
</workbook>
</file>

<file path=xl/calcChain.xml><?xml version="1.0" encoding="utf-8"?>
<calcChain xmlns="http://schemas.openxmlformats.org/spreadsheetml/2006/main">
  <c r="E46" i="4" l="1"/>
  <c r="F8" i="2" l="1"/>
  <c r="F10" i="2"/>
  <c r="D21" i="2"/>
  <c r="R21" i="2"/>
  <c r="T21" i="2" l="1"/>
  <c r="E126" i="4"/>
  <c r="E115" i="4"/>
  <c r="E104" i="4"/>
  <c r="E93" i="4"/>
  <c r="E82" i="4"/>
  <c r="E71" i="4"/>
  <c r="E122" i="4"/>
  <c r="E111" i="4"/>
  <c r="E100" i="4"/>
  <c r="E89" i="4"/>
  <c r="E78" i="4"/>
  <c r="E67" i="4"/>
  <c r="E70" i="3"/>
  <c r="E125" i="3"/>
  <c r="E114" i="3"/>
  <c r="E103" i="3"/>
  <c r="E92" i="3"/>
  <c r="E81" i="3"/>
  <c r="E66" i="3"/>
  <c r="E121" i="3"/>
  <c r="E110" i="3"/>
  <c r="E99" i="3"/>
  <c r="E88" i="3"/>
  <c r="E77" i="3"/>
  <c r="E37" i="6"/>
  <c r="E39" i="6" s="1"/>
  <c r="E35" i="6"/>
  <c r="E17" i="6"/>
  <c r="E15" i="6"/>
  <c r="E13" i="6"/>
  <c r="E20" i="6" s="1"/>
  <c r="H43" i="5"/>
  <c r="K43" i="5" s="1"/>
  <c r="K52" i="5" s="1"/>
  <c r="G43" i="5"/>
  <c r="J43" i="5" s="1"/>
  <c r="J52" i="5" s="1"/>
  <c r="H32" i="5"/>
  <c r="K32" i="5" s="1"/>
  <c r="G32" i="5"/>
  <c r="J32" i="5" s="1"/>
  <c r="H26" i="5"/>
  <c r="H25" i="5"/>
  <c r="H24" i="5"/>
  <c r="H23" i="5"/>
  <c r="H22" i="5"/>
  <c r="H21" i="5"/>
  <c r="H20" i="5"/>
  <c r="H19" i="5"/>
  <c r="H18" i="5"/>
  <c r="J17" i="5"/>
  <c r="K17" i="5" s="1"/>
  <c r="I17" i="5"/>
  <c r="I26" i="5" s="1"/>
  <c r="H15" i="5"/>
  <c r="H14" i="5"/>
  <c r="H13" i="5"/>
  <c r="H12" i="5"/>
  <c r="H11" i="5"/>
  <c r="H10" i="5"/>
  <c r="H9" i="5"/>
  <c r="H8" i="5"/>
  <c r="H7" i="5"/>
  <c r="J6" i="5"/>
  <c r="J15" i="5" s="1"/>
  <c r="K15" i="5" s="1"/>
  <c r="I6" i="5"/>
  <c r="I15" i="5" s="1"/>
  <c r="F26" i="4"/>
  <c r="H26" i="4" s="1"/>
  <c r="E55" i="4" s="1"/>
  <c r="F25" i="4"/>
  <c r="H25" i="4" s="1"/>
  <c r="E61" i="4" s="1"/>
  <c r="G25" i="3"/>
  <c r="E126" i="3" s="1"/>
  <c r="E128" i="3" s="1"/>
  <c r="G24" i="3"/>
  <c r="E78" i="3" s="1"/>
  <c r="F21" i="2"/>
  <c r="E115" i="3" l="1"/>
  <c r="E71" i="3"/>
  <c r="E73" i="3" s="1"/>
  <c r="K6" i="5"/>
  <c r="F14" i="2"/>
  <c r="H21" i="2" s="1"/>
  <c r="E21" i="2"/>
  <c r="F16" i="2"/>
  <c r="I21" i="2" s="1"/>
  <c r="N21" i="2" s="1"/>
  <c r="E53" i="3" s="1"/>
  <c r="E117" i="3"/>
  <c r="E80" i="3"/>
  <c r="E22" i="6"/>
  <c r="E24" i="6" s="1"/>
  <c r="E26" i="6" s="1"/>
  <c r="E41" i="6"/>
  <c r="E43" i="6"/>
  <c r="E45" i="6" s="1"/>
  <c r="E48" i="6" s="1"/>
  <c r="E49" i="6" s="1"/>
  <c r="J40" i="5"/>
  <c r="J38" i="5"/>
  <c r="J36" i="5"/>
  <c r="J34" i="5"/>
  <c r="J41" i="5"/>
  <c r="J39" i="5"/>
  <c r="J37" i="5"/>
  <c r="J35" i="5"/>
  <c r="J33" i="5"/>
  <c r="K40" i="5"/>
  <c r="K38" i="5"/>
  <c r="K36" i="5"/>
  <c r="K34" i="5"/>
  <c r="K41" i="5"/>
  <c r="K39" i="5"/>
  <c r="K37" i="5"/>
  <c r="K35" i="5"/>
  <c r="K33" i="5"/>
  <c r="J45" i="5"/>
  <c r="J47" i="5"/>
  <c r="J49" i="5"/>
  <c r="J51" i="5"/>
  <c r="I18" i="5"/>
  <c r="I19" i="5"/>
  <c r="I20" i="5"/>
  <c r="I21" i="5"/>
  <c r="I22" i="5"/>
  <c r="I23" i="5"/>
  <c r="I24" i="5"/>
  <c r="I25" i="5"/>
  <c r="K45" i="5"/>
  <c r="K47" i="5"/>
  <c r="K49" i="5"/>
  <c r="K51" i="5"/>
  <c r="I7" i="5"/>
  <c r="I8" i="5"/>
  <c r="I9" i="5"/>
  <c r="I10" i="5"/>
  <c r="I11" i="5"/>
  <c r="I12" i="5"/>
  <c r="I13" i="5"/>
  <c r="I14" i="5"/>
  <c r="J18" i="5"/>
  <c r="K18" i="5" s="1"/>
  <c r="J19" i="5"/>
  <c r="K19" i="5" s="1"/>
  <c r="J20" i="5"/>
  <c r="K20" i="5" s="1"/>
  <c r="J21" i="5"/>
  <c r="K21" i="5" s="1"/>
  <c r="J22" i="5"/>
  <c r="K22" i="5" s="1"/>
  <c r="J23" i="5"/>
  <c r="K23" i="5" s="1"/>
  <c r="J24" i="5"/>
  <c r="K24" i="5" s="1"/>
  <c r="J25" i="5"/>
  <c r="K25" i="5" s="1"/>
  <c r="J26" i="5"/>
  <c r="K26" i="5" s="1"/>
  <c r="J44" i="5"/>
  <c r="J46" i="5"/>
  <c r="J48" i="5"/>
  <c r="J50" i="5"/>
  <c r="J7" i="5"/>
  <c r="K7" i="5" s="1"/>
  <c r="J8" i="5"/>
  <c r="K8" i="5" s="1"/>
  <c r="J9" i="5"/>
  <c r="K9" i="5" s="1"/>
  <c r="J10" i="5"/>
  <c r="K10" i="5" s="1"/>
  <c r="J11" i="5"/>
  <c r="K11" i="5" s="1"/>
  <c r="J12" i="5"/>
  <c r="K12" i="5" s="1"/>
  <c r="J13" i="5"/>
  <c r="K13" i="5" s="1"/>
  <c r="J14" i="5"/>
  <c r="K14" i="5" s="1"/>
  <c r="K44" i="5"/>
  <c r="K46" i="5"/>
  <c r="K48" i="5"/>
  <c r="K50" i="5"/>
  <c r="E94" i="4"/>
  <c r="E96" i="4" s="1"/>
  <c r="E116" i="4"/>
  <c r="E118" i="4" s="1"/>
  <c r="E72" i="4"/>
  <c r="E74" i="4" s="1"/>
  <c r="E127" i="4"/>
  <c r="E129" i="4" s="1"/>
  <c r="E83" i="4"/>
  <c r="E85" i="4" s="1"/>
  <c r="E47" i="4"/>
  <c r="E49" i="4" s="1"/>
  <c r="E105" i="4"/>
  <c r="E107" i="4" s="1"/>
  <c r="E101" i="4"/>
  <c r="E103" i="4" s="1"/>
  <c r="E112" i="4"/>
  <c r="E114" i="4" s="1"/>
  <c r="E68" i="4"/>
  <c r="E70" i="4" s="1"/>
  <c r="E123" i="4"/>
  <c r="E125" i="4" s="1"/>
  <c r="E79" i="4"/>
  <c r="E81" i="4" s="1"/>
  <c r="E90" i="4"/>
  <c r="E92" i="4" s="1"/>
  <c r="E42" i="4"/>
  <c r="E69" i="3"/>
  <c r="E95" i="3"/>
  <c r="E41" i="3"/>
  <c r="E122" i="3"/>
  <c r="E124" i="3" s="1"/>
  <c r="E129" i="3" s="1"/>
  <c r="E67" i="3"/>
  <c r="E104" i="3"/>
  <c r="E106" i="3" s="1"/>
  <c r="E111" i="3"/>
  <c r="E113" i="3" s="1"/>
  <c r="E118" i="3" s="1"/>
  <c r="E60" i="3"/>
  <c r="E93" i="3"/>
  <c r="E100" i="3"/>
  <c r="E102" i="3" s="1"/>
  <c r="E107" i="3" s="1"/>
  <c r="E46" i="3"/>
  <c r="E54" i="3"/>
  <c r="E56" i="3" s="1"/>
  <c r="E82" i="3"/>
  <c r="E84" i="3" s="1"/>
  <c r="E89" i="3"/>
  <c r="E91" i="3" s="1"/>
  <c r="E96" i="3" s="1"/>
  <c r="F12" i="2"/>
  <c r="G21" i="2" s="1"/>
  <c r="E74" i="3" l="1"/>
  <c r="E59" i="3"/>
  <c r="E62" i="3" s="1"/>
  <c r="E60" i="4"/>
  <c r="E63" i="4" s="1"/>
  <c r="M21" i="2"/>
  <c r="L21" i="2"/>
  <c r="E75" i="4"/>
  <c r="E85" i="3"/>
  <c r="E119" i="4"/>
  <c r="E97" i="4"/>
  <c r="E86" i="4"/>
  <c r="E108" i="4"/>
  <c r="E130" i="4"/>
  <c r="O21" i="2" l="1"/>
  <c r="E54" i="4"/>
  <c r="E57" i="4" s="1"/>
  <c r="E131" i="3"/>
  <c r="E41" i="4"/>
  <c r="E44" i="4" s="1"/>
  <c r="E51" i="4" s="1"/>
  <c r="E40" i="3"/>
  <c r="E43" i="3" s="1"/>
  <c r="E45" i="3"/>
  <c r="E48" i="3" s="1"/>
  <c r="E132" i="4"/>
  <c r="V21" i="2"/>
  <c r="W21" i="2" s="1"/>
  <c r="Y21" i="2" s="1"/>
  <c r="I31" i="4" l="1"/>
  <c r="E50" i="3"/>
  <c r="I30" i="3" s="1"/>
</calcChain>
</file>

<file path=xl/sharedStrings.xml><?xml version="1.0" encoding="utf-8"?>
<sst xmlns="http://schemas.openxmlformats.org/spreadsheetml/2006/main" count="557" uniqueCount="286">
  <si>
    <t>[Acknowledgement: Based on ACF Baby Friendly Guidelines 2013 (Draft), Haiti experience)</t>
  </si>
  <si>
    <t xml:space="preserve"> Instructions for Estimating Caseloads for BMS Programming</t>
  </si>
  <si>
    <t xml:space="preserve">Programme
</t>
  </si>
  <si>
    <t>Estimated Total Population
(A)</t>
  </si>
  <si>
    <t>Estimated population of target group &lt;6m
(B)</t>
  </si>
  <si>
    <t>Estimated population of target group  6-12m
(C)</t>
  </si>
  <si>
    <t xml:space="preserve">Estimated number of not breastfed 
0-&lt;6m
(D) </t>
  </si>
  <si>
    <t>Estimated number of mixed fed infants  
0-&lt;6m
(E )</t>
  </si>
  <si>
    <t>Estimated number of infants 6-&lt;12m not receiving any breastmilk
(F)</t>
  </si>
  <si>
    <t>Estimated number of maternal orphans 0-&lt;6m
(G)</t>
  </si>
  <si>
    <t>Estimated number of maternal orphans 6m-&lt;12m
(H)</t>
  </si>
  <si>
    <t>Number of infants 0-&lt;6m in need of BMS at start of programme
(I) 
D+G</t>
  </si>
  <si>
    <t>Number of infants 0-6m in need of BMS at start of programe including mixed fed infants 
(J)
D+G+E</t>
  </si>
  <si>
    <t>Number of infants 6-&lt;12m in need of BMS at start of programme
(K) 
F+H</t>
  </si>
  <si>
    <t>BMS</t>
  </si>
  <si>
    <r>
      <rPr>
        <b/>
        <sz val="11"/>
        <color indexed="8"/>
        <rFont val="Arial"/>
        <family val="2"/>
      </rPr>
      <t>Decide on which population demographic approximation to use</t>
    </r>
    <r>
      <rPr>
        <sz val="11"/>
        <color indexed="8"/>
        <rFont val="Arial"/>
        <family val="2"/>
      </rPr>
      <t>, if required (note: if there is more detailed information on division per age group in months (0-1, 1-2, 3-4, 5-6) then these should be used for more detailed calculations than set out here)</t>
    </r>
  </si>
  <si>
    <t xml:space="preserve">Guides to approximate demographics of a population: </t>
  </si>
  <si>
    <r>
      <rPr>
        <sz val="11"/>
        <color indexed="8"/>
        <rFont val="Arial"/>
        <family val="2"/>
      </rPr>
      <t xml:space="preserve">1) As a guide, in a developing country population with a high birth rate, the expected proportions are: infants 0-6 months:1.35%; 6-&lt;12 months:1.25%; children 12-&lt;24 months: 2.5%; children 0-&lt; 60 months (5 years): 12.5%; pregnant and lactating women: 5-7% depending on the average duration of breastfeeding. N.B. These figures are approximations and will depend on birth rate and infant mortality rate. Source: Personal communication, ENN with Department of Child &amp; Adolescent Health and Development/WHO. 2006 </t>
    </r>
    <r>
      <rPr>
        <b/>
        <sz val="11"/>
        <color indexed="8"/>
        <rFont val="Arial"/>
        <family val="2"/>
      </rPr>
      <t xml:space="preserve">(Operational Guidance on IYCF-E, 2007) </t>
    </r>
  </si>
  <si>
    <r>
      <rPr>
        <sz val="11"/>
        <color indexed="8"/>
        <rFont val="Arial"/>
        <family val="2"/>
      </rPr>
      <t>2) The following  gives an indicator of the average population structure broken down by age. However, it is important to note that this is context-specific and can vary significantly. For example, in some rural communities, out-migration of middle generations has resulted in disproportionately high numbers of older people caring for children.  infants 0-6 months:1.32%; 6-&lt;12 months:0.95%; children 1-3 years: 6.58%; children 4-6 years: 6.41%; pregnant: 2.4% lactating women: 2.6%</t>
    </r>
    <r>
      <rPr>
        <b/>
        <sz val="11"/>
        <color indexed="8"/>
        <rFont val="Arial"/>
        <family val="2"/>
      </rPr>
      <t xml:space="preserve">  (Sphere 2011)</t>
    </r>
  </si>
  <si>
    <r>
      <rPr>
        <b/>
        <sz val="11"/>
        <color indexed="8"/>
        <rFont val="Arial"/>
        <family val="2"/>
      </rPr>
      <t>Decide on age criteria for inclusion</t>
    </r>
    <r>
      <rPr>
        <sz val="11"/>
        <color indexed="8"/>
        <rFont val="Arial"/>
        <family val="2"/>
      </rPr>
      <t xml:space="preserve"> e.g. &lt;6 months only, 0-12 months,..(Note: you may need to change the calculator to account for this, or enter '0' in some boxes. It is currently set up for children 0-12 months (split into 0-6m and 6-12m) age group. You may decide to focus on infants aged &lt;6m in your programme, whereas in other place you may decide to provide BMS to children up to 12m because of the lack of complmentary foods and vulnerability) </t>
    </r>
  </si>
  <si>
    <r>
      <rPr>
        <b/>
        <sz val="11"/>
        <color indexed="8"/>
        <rFont val="Arial"/>
        <family val="2"/>
      </rPr>
      <t>Decide on the duration of the programme</t>
    </r>
    <r>
      <rPr>
        <sz val="11"/>
        <color indexed="8"/>
        <rFont val="Arial"/>
        <family val="2"/>
      </rPr>
      <t xml:space="preserve">: taking into consideration that all beneficiaries admitted to BMS must continue to receive BMS for as long as they need it (minimum of 6 months but preferably 12 months) (The calculator is set up for a 12 month programme, with a 6 months admission period and then 6 months exit. The calculation tool will have to be amended or enter '0' into some boxes if there is a difference the programme length and set up) </t>
    </r>
  </si>
  <si>
    <t>Go through each worksheet in order: caseload calculation tool, followed by calculating RUIF or PIF needs, followed by provision to caregivers</t>
    <phoneticPr fontId="35" type="noConversion"/>
  </si>
  <si>
    <t>Definitions of above columns</t>
    <phoneticPr fontId="35" type="noConversion"/>
  </si>
  <si>
    <t>(A) Estimated Total Population = current total population figures, usually from government ministries or UN agencies that will be covered by the BMS programme (existing or planned)</t>
  </si>
  <si>
    <t xml:space="preserve">(B) and (C) Estimated population of target group - see guide above, or use surveys or recent assessments to enter % or actual figure if known. </t>
  </si>
  <si>
    <r>
      <t xml:space="preserve">(D) Estimated number of not breastfed (fully artificially fed) aged 0-&lt;6m- </t>
    </r>
    <r>
      <rPr>
        <sz val="11"/>
        <color indexed="8"/>
        <rFont val="Arial"/>
        <family val="2"/>
      </rPr>
      <t xml:space="preserve">if starting up BMS programme at start of the emergency base this on pre-emergency data e.g. IYCF surveys. However take into consideration any changes since the emergency e.g. an increase in separated infants due to mothers working outside the home, any changes to the number of women breastfeeding etc. Alternatively data from rapid assessments can be used </t>
    </r>
    <r>
      <rPr>
        <sz val="11"/>
        <color indexed="15"/>
        <rFont val="Arial"/>
        <family val="2"/>
      </rPr>
      <t xml:space="preserve">(see Tool X). </t>
    </r>
  </si>
  <si>
    <r>
      <t>(E) Estimated number of mixed fed infants (0-&lt;6 months)</t>
    </r>
    <r>
      <rPr>
        <sz val="11"/>
        <color indexed="8"/>
        <rFont val="Arial"/>
        <family val="2"/>
      </rPr>
      <t xml:space="preserve"> - Mixed feeding is breastmilk and something else.if starting up BMS programme at start of the emergency base this on pre-emergency data e.g. IYCF surveys. However take into consideration any changes since the emergency e.g. an increase in separated infants due to mothers working outside the home, any changes to the number of women breastfeeding etc. Alternatively data from rapid assessments can be used (see Tool X). . [Estimate that they will require infant formula for 2 months until relactation - this allows for a safety net]  </t>
    </r>
  </si>
  <si>
    <r>
      <t xml:space="preserve">(F) Estimated number of infants 6-&lt;12m not receiving any breastmilk - </t>
    </r>
    <r>
      <rPr>
        <sz val="11"/>
        <color indexed="8"/>
        <rFont val="Arial"/>
        <family val="2"/>
      </rPr>
      <t xml:space="preserve">Note: After 6 months infants optimal IYCF means that infants should be breastfed in addition to getting safe and appropriate complementary foods. Relactation can occur after 6 months but is more challenging. If the programme has the capacity to support relactation in infants older than 6 months then the beneficiary numbers need to be adjusted to account for this. If starting up BMS programme at start of the emergency base the % on pre-emergency data e.g. IYCF surveys. However as it is not a standard indicator it may not always be given. The % may be able to be estimated from graphs or alternatively data from rapid assessments can be used </t>
    </r>
    <r>
      <rPr>
        <sz val="11"/>
        <color indexed="15"/>
        <rFont val="Arial"/>
        <family val="2"/>
      </rPr>
      <t>(see Tool X)</t>
    </r>
    <r>
      <rPr>
        <sz val="11"/>
        <color indexed="8"/>
        <rFont val="Arial"/>
        <family val="2"/>
      </rPr>
      <t xml:space="preserve">. </t>
    </r>
  </si>
  <si>
    <r>
      <rPr>
        <b/>
        <sz val="11"/>
        <color indexed="8"/>
        <rFont val="Arial"/>
        <family val="2"/>
      </rPr>
      <t>(G) Estimated number of maternal orphans (separated infants and infants who lost their mother during the emergency) 0-&lt;6m</t>
    </r>
    <r>
      <rPr>
        <sz val="11"/>
        <color indexed="8"/>
        <rFont val="Arial"/>
        <family val="2"/>
      </rPr>
      <t>- data from child protection cluster or rapid assessment in programme area</t>
    </r>
  </si>
  <si>
    <r>
      <rPr>
        <b/>
        <sz val="11"/>
        <color indexed="8"/>
        <rFont val="Arial"/>
        <family val="2"/>
      </rPr>
      <t>(H) Estimated number of maternal orphans (separated infants and infants who lost their mother during the emergency)</t>
    </r>
    <r>
      <rPr>
        <sz val="11"/>
        <color indexed="8"/>
        <rFont val="Arial"/>
        <family val="2"/>
      </rPr>
      <t xml:space="preserve"> </t>
    </r>
    <r>
      <rPr>
        <b/>
        <sz val="11"/>
        <color indexed="8"/>
        <rFont val="Arial"/>
        <family val="2"/>
      </rPr>
      <t>6-12m</t>
    </r>
    <r>
      <rPr>
        <sz val="11"/>
        <color indexed="8"/>
        <rFont val="Arial"/>
        <family val="2"/>
      </rPr>
      <t>- data from child protection cluster or rapid assessment in programme area</t>
    </r>
  </si>
  <si>
    <r>
      <rPr>
        <b/>
        <sz val="11"/>
        <color indexed="8"/>
        <rFont val="Arial"/>
        <family val="2"/>
      </rPr>
      <t>(I) Number of infants 0-&lt;6m in need of BMS at start of programme</t>
    </r>
    <r>
      <rPr>
        <sz val="11"/>
        <color indexed="8"/>
        <rFont val="Arial"/>
        <family val="2"/>
      </rPr>
      <t xml:space="preserve"> - Number not breastfed 0-&lt;6m + Number of maternal orphans 0-&lt;6m due to the emergency </t>
    </r>
  </si>
  <si>
    <r>
      <rPr>
        <b/>
        <sz val="11"/>
        <color indexed="8"/>
        <rFont val="Arial"/>
        <family val="2"/>
      </rPr>
      <t xml:space="preserve">(J) Number of infants 0-6m in need of BMS at start of programe including mixed fed infants </t>
    </r>
    <r>
      <rPr>
        <sz val="11"/>
        <color indexed="8"/>
        <rFont val="Arial"/>
        <family val="2"/>
      </rPr>
      <t xml:space="preserve"> Number not breastfed 0-&lt;6m + Number of maternal orphans 0-&lt;6m due to the emergency + mixed fed infants (0-&lt;6m) for 2 months
</t>
    </r>
  </si>
  <si>
    <r>
      <rPr>
        <b/>
        <sz val="11"/>
        <color indexed="8"/>
        <rFont val="Arial"/>
        <family val="2"/>
      </rPr>
      <t>(K) Number of infants 6-&lt;12m in need of BMS at start of programme</t>
    </r>
    <r>
      <rPr>
        <sz val="11"/>
        <color indexed="8"/>
        <rFont val="Arial"/>
        <family val="2"/>
      </rPr>
      <t xml:space="preserve"> - Number not breastfed 6-&lt;12m + Number of maternal orphans 6-&lt;12m  due to the emergency</t>
    </r>
  </si>
  <si>
    <t>Caution:</t>
  </si>
  <si>
    <t xml:space="preserve">1) This tool is to be used for calculating caseloads at the beginning of an emergency nutrition programme.  </t>
  </si>
  <si>
    <t xml:space="preserve">2) If the programme is ongoing, caseload estimates should take into account historic caseload data.  </t>
  </si>
  <si>
    <t xml:space="preserve">3) The calculator does not take into account all the targeting criteria for use of BMS. The targeting criteria needs to be determined and agreed by the Nutrition Cluster / IYCF-E Working Group. The Operational Guidance on IYCF-E suggests the following: Example criteria for temporary or longer term use of infant formula include: absent or dead mother, very ill mother, relactating mother until lactation is re-established, HIV positive mother who has chosen not to breastfeed and where AFASS criteria are met, infant rejected by mother, mother who was artificially feeding her infant prior to the emergency, rape victim not wishing to breastfeed. Once decided the calculator may have to be adjusted to take the targeting criteria into account. 
4) A BMS is never 'safe'; even in developed countries infants get ill and die due to not being breastfed, in emergencies where conditions are much worse the risks are even higher. It should be remembered that unlike other emergency commodities IYCF-E programming is endeavouring to reduce the number of infants requiring the use of a Breastmilk Substitute. Relactation, wet nursing, use of breastmilk banks or using donated breastmilk, should all be priority solutions to feeding the non-breastfed child and programming should be in place to support this. The use of a BMS is a last resort and whilst supplies and provision of a suitable BMS along with supporting education and resources needs to be factored into any programme plans, alternative solutions should receive priority attention. The aim of a BMS programme is to ensure that assessed and targeted infants receive the supplies and support that they need, as such while stocks of BMS are required, if according to programme needs, they are no longer needed (which may be due to the success of the relactation, wet nursing, etc programme) they must be disposed of carefully as care must be taken not to undermine breastfeeding. (see Tool X). </t>
  </si>
  <si>
    <t xml:space="preserve">5) Depending on the age criteria for inclusion you may need to change the calculator or enter '0'. You may also need to take out some of the automatic inputs in the cells as it still calculates needs regardless of number of beneficiaries at the moment! . Care should be taken when changing cells. It is advised not to delete cells. 
</t>
  </si>
  <si>
    <t xml:space="preserve">6) The calculator is set up to calculate the needs for a RUIF or PIF programme. In reality it may be better to for example, start with RUIF for a short time (e.g. 1 month) and then switch to providing PIF. If so it may be better to run the calculator separately rather than trying to calculate both RUIF and PIF needs over different time periods, with likely different beneficiary numbers, etc.  
</t>
  </si>
  <si>
    <t xml:space="preserve">7) In addition to the BMS, additional support, education and resources are needed (see additional tools in the IYCF-E toolbox) </t>
  </si>
  <si>
    <t xml:space="preserve">Note: The final tab provides an alternative method of calculation of formula needs for programming to that developed by UNHCR.  </t>
    <phoneticPr fontId="35" type="noConversion"/>
  </si>
  <si>
    <t>At the moment these different calculation tools have not been tested in the field and so feedback is needed in order to ensure that they are accurate and provide the necessary assistance</t>
  </si>
  <si>
    <t xml:space="preserve">IYCF-E Toolkit: </t>
  </si>
  <si>
    <t xml:space="preserve"> Estimating Caseloads for IYCF-E BMS Programming</t>
  </si>
  <si>
    <t>FIRST FILL BELOW</t>
  </si>
  <si>
    <t>Estimated Total population (A)</t>
  </si>
  <si>
    <t>% of population that is in target group &lt;6m</t>
  </si>
  <si>
    <t>Estimated population of target group &lt;6m (B)</t>
  </si>
  <si>
    <t>% of population that is in target group 6-&lt;12m</t>
  </si>
  <si>
    <t>Estimated population of target group 6-&lt;12m (C )</t>
  </si>
  <si>
    <t>% of not breastfed 0-&lt;6m</t>
  </si>
  <si>
    <t>Estimated number of not breastfed 
0-&lt;6m (D)</t>
  </si>
  <si>
    <t xml:space="preserve">% of mixed fed infants 0-&lt;6m </t>
  </si>
  <si>
    <t>Estimated number of mixed fed infants  
0-&lt;6m (E )</t>
  </si>
  <si>
    <t xml:space="preserve">% of infants 6-12m not receiving any breastmilk </t>
  </si>
  <si>
    <t>Estimated number of infants 6-&lt;12m not receiving any breastmilk (F)</t>
  </si>
  <si>
    <t>SECOND FILL EMPTY CELLS BELOW</t>
  </si>
  <si>
    <t>CALCULATING THE BMS NEEDS FOR AN IYCF-E PROGRAMME</t>
  </si>
  <si>
    <t>Infants require approximately 100 kcal/kg/day. Prepared infant formula is normally 5-70 kcal/100ml. So an infant needs 150ml of prepared formula per kg per day (150ml/kg/d)
The table below shows approximately how much prepared infant formula an infant needs at different ages in the first 6 months, based on the requirement of 150ml/kg/d</t>
  </si>
  <si>
    <t xml:space="preserve">Daily quantity of formula necessary for an infant under 6 months </t>
  </si>
  <si>
    <t>Age of infant in months</t>
  </si>
  <si>
    <t>Weight in kg *</t>
  </si>
  <si>
    <t>Amount of formula per day</t>
  </si>
  <si>
    <t>Number of feeds per day</t>
  </si>
  <si>
    <t>Size of each feed in mls **</t>
  </si>
  <si>
    <t>Size of each feed in oz **</t>
  </si>
  <si>
    <t>0 to 1</t>
  </si>
  <si>
    <t>1 to 2</t>
  </si>
  <si>
    <t>2 to 3</t>
  </si>
  <si>
    <t>3 to 4</t>
  </si>
  <si>
    <t>4 to 5</t>
  </si>
  <si>
    <t>5 to 6</t>
  </si>
  <si>
    <t>* Always use the current weight of the baby to calculate the quantities needed for each meal even if the baby’s weight is very different from what it should be for his age (weight in kg rounded to the nearest)</t>
  </si>
  <si>
    <t xml:space="preserve">** Quantities are rounded to facilitate the measurement, and are therefore approximate. </t>
  </si>
  <si>
    <t>Note: For children under 6 months, the amounts listed above cover all their needs. Do not add other liquids or food!</t>
  </si>
  <si>
    <t xml:space="preserve">Whilst the amounts per feed should be calculated on the weight of the child, in order to determine the amount of formula needed for a BMS programme, averages tend to to be used. (note: if there is more detailed information on division per age group in months (0-1, 1-2, 3-4, 5-6) then these should be used for more detailed calculations than set out here) Use of averages mean that there are likely to be over-estimates, therefore records need to be kept in order to try and take account of this over time.  </t>
    <phoneticPr fontId="35" type="noConversion"/>
  </si>
  <si>
    <r>
      <t xml:space="preserve">Estimates (for infants 0-12 months. If the programme includes young children 12-&lt;24m then additional calculuations will be needed): 
</t>
    </r>
    <r>
      <rPr>
        <sz val="11"/>
        <rFont val="Times New Roman"/>
        <family val="1"/>
      </rPr>
      <t> Infants &lt; 6 months need between 60 ml (0-1 months) and 150 ml (5-6 months) per feed; 6 to 8 feeds per day or 450 ml (0-1 month) and 900 ml (5-6 months) per day; very rough average is 725ml per day; 104 ml per feed if 7 feeds per day
 Infants 6 – 12 months need approximately 500-600ml per day; 150ml per feed if 4 feeds per day [Note: Depending on the quality of complementary food available it may be necessary to increase the amount of infant formula for infants 6-12 months. If this is the situation then estimates of approximately 800ml of infant formula a day should be used.]</t>
    </r>
  </si>
  <si>
    <r>
      <t>Calculations for (a) Ready to use infant formula are found below and (b) Powdered infant formula on next sheet. The decision on which type of formula to use should be based on a number of factors</t>
    </r>
    <r>
      <rPr>
        <b/>
        <sz val="14"/>
        <color indexed="15"/>
        <rFont val="Times New Roman"/>
        <family val="1"/>
      </rPr>
      <t xml:space="preserve"> (see tool X)</t>
    </r>
  </si>
  <si>
    <t>(a) READY TO USE INFANT FORMULA (RUIF)</t>
  </si>
  <si>
    <t xml:space="preserve">Age Group </t>
  </si>
  <si>
    <t>Number of feeds per day per child (average)</t>
  </si>
  <si>
    <t>Quantity per feed needed per child per feed  (average)</t>
  </si>
  <si>
    <r>
      <t xml:space="preserve">Quantity per single serving RUIF bottle  </t>
    </r>
    <r>
      <rPr>
        <sz val="10"/>
        <color indexed="15"/>
        <rFont val="Arial"/>
        <family val="2"/>
      </rPr>
      <t>(to be adapted: amount and ml or oz)</t>
    </r>
  </si>
  <si>
    <r>
      <t xml:space="preserve">Number of bottles of RUIF per day </t>
    </r>
    <r>
      <rPr>
        <sz val="10"/>
        <color indexed="15"/>
        <rFont val="Arial"/>
        <family val="2"/>
      </rPr>
      <t>(to be adapted)</t>
    </r>
  </si>
  <si>
    <r>
      <t xml:space="preserve">Number of bottles of RUIF per month per child (calculated at 30.5 days a month) </t>
    </r>
    <r>
      <rPr>
        <sz val="10"/>
        <color indexed="15"/>
        <rFont val="Arial"/>
        <family val="2"/>
      </rPr>
      <t>(to be adapted)</t>
    </r>
  </si>
  <si>
    <t>0-&lt;6 months</t>
  </si>
  <si>
    <t xml:space="preserve">105 ml </t>
  </si>
  <si>
    <t>227 ml</t>
  </si>
  <si>
    <t xml:space="preserve">6-&lt;12 months </t>
  </si>
  <si>
    <t>150 ml</t>
  </si>
  <si>
    <t xml:space="preserve">227 ml </t>
  </si>
  <si>
    <t xml:space="preserve">Supposing the programme will run for one year, with admissions stopping after 6 months. Then calculations would be as follows: </t>
  </si>
  <si>
    <t>TOTAL RUIF SINGLE SERVING BOTTLES/CANS FOR 12 MONTH PROGRAMME, WITH ADMISSIONS STOPPING AFTER 6m V + W + X + Y</t>
  </si>
  <si>
    <t>Where:</t>
  </si>
  <si>
    <t>Explanation of Result</t>
  </si>
  <si>
    <t>Number of infants 0-&lt;6m in need of BMS at start of programme (taking coverage into consideration)</t>
  </si>
  <si>
    <t>Period 0-6 months of the year programme (months)</t>
  </si>
  <si>
    <t xml:space="preserve">Note: Currently 6 months (first 6 months in programme) but can be adapted depending on programme </t>
  </si>
  <si>
    <t>SUB TOTAL (i)</t>
  </si>
  <si>
    <t>Period 6-12 months of the year programme (months)</t>
  </si>
  <si>
    <t xml:space="preserve">Note: Currently 6 months (second 6 months in programme) but can be adapted depending on programme </t>
  </si>
  <si>
    <t xml:space="preserve">SUB TOTAL (ii) </t>
  </si>
  <si>
    <r>
      <t>ð</t>
    </r>
    <r>
      <rPr>
        <sz val="7"/>
        <rFont val="Times New Roman"/>
        <family val="1"/>
      </rPr>
      <t xml:space="preserve">  </t>
    </r>
    <r>
      <rPr>
        <sz val="11"/>
        <rFont val="Calibri"/>
        <family val="2"/>
      </rPr>
      <t>This is an overestimation, as not all children will be admitted at less than 1 month, many will be older and will reach 12 months of age before the end of the 12 months programme duration</t>
    </r>
  </si>
  <si>
    <t>Number of infants 6-&lt;12m in need of BMS at start of programme (taking coverage into consideration)</t>
  </si>
  <si>
    <t>Duration in Programme (months)</t>
  </si>
  <si>
    <t>Note: Currently 6 months but can be adapted depending on programme</t>
  </si>
  <si>
    <r>
      <t>ð</t>
    </r>
    <r>
      <rPr>
        <sz val="7"/>
        <rFont val="Times New Roman"/>
        <family val="1"/>
      </rPr>
      <t xml:space="preserve">  </t>
    </r>
    <r>
      <rPr>
        <sz val="11"/>
        <rFont val="Calibri"/>
        <family val="2"/>
      </rPr>
      <t>This is an overestimation, as not all children will be admitted at 6 months of age, many will be older and will reach 12 months of age before the end of the 12 month programme duration</t>
    </r>
  </si>
  <si>
    <t xml:space="preserve">Estimated number of mixed fed infants 0-&lt;6m at start of programme (taking coverage into consideration) </t>
  </si>
  <si>
    <t>Note: Currently 2 months but can be adapted depending on programme</t>
  </si>
  <si>
    <t xml:space="preserve">MONTH 1: </t>
  </si>
  <si>
    <t xml:space="preserve"> </t>
  </si>
  <si>
    <t>6 months as start of programme and need to continue for as long as the infant concerned needs it</t>
  </si>
  <si>
    <t>SUBTOTAL (I)</t>
  </si>
  <si>
    <t xml:space="preserve">6 additional months (in this scenario) as the programme is for infants up to 12 months and programme is 12 months  long (in this scenario) </t>
    <phoneticPr fontId="35" type="noConversion"/>
  </si>
  <si>
    <t xml:space="preserve">SUBTOTAL (II) </t>
  </si>
  <si>
    <t xml:space="preserve">MONTH 1 TOTAL (I) + (II) </t>
  </si>
  <si>
    <t xml:space="preserve">MONTH 2: </t>
  </si>
  <si>
    <t>5 months as although the programme will last for 12 months (in this scenario) each month children will leave the programme as they are older than designated 12m age group.</t>
  </si>
  <si>
    <t xml:space="preserve">MONTH 2 TOTAL (I) + (II) </t>
  </si>
  <si>
    <t xml:space="preserve">MONTH 3: </t>
  </si>
  <si>
    <t xml:space="preserve">6 months as start of programme and need to continue for as long as the infant concerned needs it (programme is for infants up to 12 months of age in this scenario) </t>
  </si>
  <si>
    <t>4 months as although the programme will last for 12 months (in this scenario) each month children will leave the programme as they are older than designated 12m age group.</t>
  </si>
  <si>
    <t xml:space="preserve">MONTH 3 TOTAL (I) + (II) </t>
  </si>
  <si>
    <t xml:space="preserve">MONTH 4: </t>
  </si>
  <si>
    <t>3 months as although the programme will last for 12 months (in this scenario) each month children will leave the programme as they are older than designated 12m age group.</t>
  </si>
  <si>
    <t xml:space="preserve">MONTH 4 TOTAL (I) + (II) </t>
  </si>
  <si>
    <t xml:space="preserve">MONTH 5: </t>
  </si>
  <si>
    <t>2 months as although the programme will last for 12 months (in this scenario) each month children will leave the programme as they are older than designated 12m age group.</t>
  </si>
  <si>
    <t xml:space="preserve">MONTH 5 TOTAL (I) + (II) </t>
  </si>
  <si>
    <t xml:space="preserve">MONTH 6: </t>
  </si>
  <si>
    <t>1 month as although the programme will last for 12 months (in this scenario) each month children will leave the programme as they are older than designated 12m age group.</t>
  </si>
  <si>
    <t xml:space="preserve">MONTH 6 TOTAL (I) + (II) </t>
  </si>
  <si>
    <t>Infants require approximately 100 kcal/kg/day. Prepared infant formula is normally 5-70 kcal/100ml. So an infant needs 150ml of prepared formula per kg per day (150ml/kg/d)
The table below shows approximately how much prepared infant formula an infant needs at different ages in the first 6 months. Based on the requirement of 150ml/kg/d</t>
  </si>
  <si>
    <t xml:space="preserve">Whilst the amounts per feed should be calculated on the weight of the child, in order to determine the amount of formula needed for a BMS programme, averages tend to to be used. (note: if there is more detailed information on division per age group in months (0-1, 1-2, 3-4, 5-6) then these be used for more detailed calculations than set out here) Use of averages mean that there are likely to be over-estimates, therefore records need to be kept in order to try and take account of this over time.  </t>
    <phoneticPr fontId="35" type="noConversion"/>
  </si>
  <si>
    <r>
      <t>Calculations for (a) Ready to use infant formula are found on previous sheet and (b) Powdered infant formula below. The decision on which type of formula to use should be based on a number of factors</t>
    </r>
    <r>
      <rPr>
        <b/>
        <sz val="14"/>
        <color indexed="15"/>
        <rFont val="Times New Roman"/>
        <family val="1"/>
      </rPr>
      <t xml:space="preserve"> (see tool X)</t>
    </r>
  </si>
  <si>
    <t>(b) POWDERED INFANT FORMULA (PIF)</t>
  </si>
  <si>
    <t>PIF comes in tins (or sometimes cartons). The PIF must be diluted with water before it can be consumed. The size of the tin will vary depending on the manufacturer, you will therefore have to calculate the quantity of infant formula that can be made from that tin for your programme.  Without refrigeration (unlikely in an emergency) once made, any left over infant formula from a feed should be discarded (it can be drunk by an older child or caregiver). The calculations below are based on an example of a 500 g tin (this makes approoximately 3.5 litres of infant formula (note: the exact amount will depend on the manufacturers instructions on the tin)</t>
    <phoneticPr fontId="35" type="noConversion"/>
  </si>
  <si>
    <t>Tip: As a ball park figure an infant needs 3.5kg of powdered infant formula each month</t>
  </si>
  <si>
    <t>Quantity BMS per feed needed per child   (average)
ml</t>
  </si>
  <si>
    <t>Quantity BMS per child per day (average)
ml</t>
  </si>
  <si>
    <t xml:space="preserve">Quantity BMS per child per month 
(calculated at 30.5 days a month)
(average)
litres </t>
  </si>
  <si>
    <r>
      <t xml:space="preserve">Quantity per PIF tin  </t>
    </r>
    <r>
      <rPr>
        <sz val="10"/>
        <color indexed="15"/>
        <rFont val="Arial"/>
        <family val="2"/>
      </rPr>
      <t xml:space="preserve">(to be adapted)
</t>
    </r>
    <r>
      <rPr>
        <sz val="11"/>
        <color theme="1"/>
        <rFont val="Calibri"/>
        <family val="2"/>
        <scheme val="minor"/>
      </rPr>
      <t>litres</t>
    </r>
  </si>
  <si>
    <r>
      <t xml:space="preserve">PIF Tins per month </t>
    </r>
    <r>
      <rPr>
        <sz val="10"/>
        <color indexed="15"/>
        <rFont val="Arial"/>
        <family val="2"/>
      </rPr>
      <t>(to be adapted)</t>
    </r>
    <r>
      <rPr>
        <sz val="11"/>
        <color theme="1"/>
        <rFont val="Calibri"/>
        <family val="2"/>
        <scheme val="minor"/>
      </rPr>
      <t xml:space="preserve"> </t>
    </r>
  </si>
  <si>
    <t>Note: Depending on the quality of complementary food available it may be necessary to increase the amount of infant formula for infants 6-12 months. If this is the situation then estimates of approximately 800ml of infant formula a day should be used, instead of 600ml.</t>
  </si>
  <si>
    <t>TOTAL 500gTINS PIF FOR 12 MONTH PROGRAMME, WITH ADMISSIONS STOPPING AFTER 6m AB + AC + AD + AE</t>
  </si>
  <si>
    <t xml:space="preserve">Number of tins of PIF per month (Z) </t>
  </si>
  <si>
    <t xml:space="preserve">Number of tins of PIF per month (AA) </t>
  </si>
  <si>
    <t>6 month as although the programme will last for 12 months (in this scenario) each month children will leave the programme as they are older than designated 12m age group.</t>
  </si>
  <si>
    <t xml:space="preserve">SUMMARY SHEETS TO AID PROVISION OF FORMULA TO CAREGIVERS </t>
  </si>
  <si>
    <t>READY TO USE INFANT FORMULA</t>
  </si>
  <si>
    <t>RUIF is already prepared infant formula that does not require any additional preparation before giving it to an infant. It comes in individual doses and larger quantities in plastic bottles, cans and tetrapak cartons. As RUIF once opened needs to be used within 1 hour therefore individual doses are generally safer. Even with individual doses there may be some left over depending on the age/weight of the infant - this should be discarded (it can be drunk by an older child or caregiver), or, depending on the size of the bottle/can, more than one bottle/can may be needed per feed. The calculations below are based on an example of a 227ml (8 oz) bottle/can</t>
  </si>
  <si>
    <t>Age group</t>
  </si>
  <si>
    <t xml:space="preserve">Number of infants </t>
  </si>
  <si>
    <t>Number of feeds per day (average)</t>
  </si>
  <si>
    <t>Quantity of formula needed per feed (average)
ml</t>
  </si>
  <si>
    <t>Quantity of formula needed per day (average)
ml</t>
  </si>
  <si>
    <r>
      <t xml:space="preserve">Quantity per bottle </t>
    </r>
    <r>
      <rPr>
        <sz val="10"/>
        <color indexed="15"/>
        <rFont val="Arial"/>
        <family val="2"/>
      </rPr>
      <t>(to be adapted)</t>
    </r>
    <r>
      <rPr>
        <sz val="11"/>
        <color theme="1"/>
        <rFont val="Calibri"/>
        <family val="2"/>
        <scheme val="minor"/>
      </rPr>
      <t xml:space="preserve">
ml</t>
    </r>
  </si>
  <si>
    <r>
      <t xml:space="preserve">Number of single serving bottles of RUIF per </t>
    </r>
    <r>
      <rPr>
        <b/>
        <sz val="10"/>
        <rFont val="Arial"/>
        <family val="2"/>
      </rPr>
      <t>DAY</t>
    </r>
    <r>
      <rPr>
        <sz val="11"/>
        <color theme="1"/>
        <rFont val="Calibri"/>
        <family val="2"/>
        <scheme val="minor"/>
      </rPr>
      <t xml:space="preserve"> (one per feed) </t>
    </r>
  </si>
  <si>
    <r>
      <t xml:space="preserve">Number of single serving bottles of RUIF per </t>
    </r>
    <r>
      <rPr>
        <b/>
        <sz val="10"/>
        <rFont val="Arial"/>
        <family val="2"/>
      </rPr>
      <t>WEEK</t>
    </r>
  </si>
  <si>
    <r>
      <t xml:space="preserve">Number of single serving bottles of RUIF per </t>
    </r>
    <r>
      <rPr>
        <b/>
        <sz val="10"/>
        <rFont val="Arial"/>
        <family val="2"/>
      </rPr>
      <t>MONTH</t>
    </r>
  </si>
  <si>
    <r>
      <t xml:space="preserve">Number of single serving bottles of RUIF per </t>
    </r>
    <r>
      <rPr>
        <b/>
        <sz val="10"/>
        <rFont val="Arial"/>
        <family val="2"/>
      </rPr>
      <t>MONTH (ROUNDED UP)</t>
    </r>
  </si>
  <si>
    <t>6-&lt;12 months</t>
  </si>
  <si>
    <t>[Note: Depending on the quality of complementary food available it may be necessary to increase the amount of infant formula for infants 6-12 months. If this is the situation then estimates of approximately 800ml of infant formula a day should be used.]</t>
  </si>
  <si>
    <t>POWDERED INFANT FORMULA (TINS)</t>
  </si>
  <si>
    <t>PIF comes in tins (or sometimes cartons). The PIF must be diluted with water before it can be consumed. The size of the tin will vary depending on the manufacturer, you will therefore have to calculate the quantity of infant formula that can be made from that tin for your programme.  Without refrigeration (unlikely in an emergency) once made any left over infant formula from a feed should be discarded (it can be drunk by an older child or caregiver). The calculations below are based on an example of a 500 g tin (this makes approoximately 3.5 litres of infant formula (note: the exact amount will depend on the manufacturers instructions on the tin)</t>
  </si>
  <si>
    <t xml:space="preserve">Quantity of formula needed per week (average) 
ml </t>
  </si>
  <si>
    <t>Quantity of formula needed per month (average) 
ml</t>
  </si>
  <si>
    <r>
      <t xml:space="preserve">Quantity per PIF tin </t>
    </r>
    <r>
      <rPr>
        <sz val="10"/>
        <color indexed="15"/>
        <rFont val="Arial"/>
        <family val="2"/>
      </rPr>
      <t>(to be adapted)</t>
    </r>
    <r>
      <rPr>
        <sz val="11"/>
        <color theme="1"/>
        <rFont val="Calibri"/>
        <family val="2"/>
        <scheme val="minor"/>
      </rPr>
      <t xml:space="preserve">
ml </t>
    </r>
  </si>
  <si>
    <r>
      <t xml:space="preserve">PIF tins needed per </t>
    </r>
    <r>
      <rPr>
        <b/>
        <sz val="10"/>
        <rFont val="Arial"/>
        <family val="2"/>
      </rPr>
      <t xml:space="preserve">WEEK </t>
    </r>
  </si>
  <si>
    <r>
      <t xml:space="preserve">PIF tins needed per </t>
    </r>
    <r>
      <rPr>
        <b/>
        <sz val="10"/>
        <rFont val="Arial"/>
        <family val="2"/>
      </rPr>
      <t>MONTH</t>
    </r>
  </si>
  <si>
    <t xml:space="preserve">UNHCR SOPs for use of BMS in refugee settings  </t>
  </si>
  <si>
    <t>[From UNHCR Standard Operating Procedures for the Handling of Breastmilk Substitutes (BMS) in Refugee Situations. Version 1.0, October 2013 (draft)]</t>
  </si>
  <si>
    <t xml:space="preserve">Below is an alternative method of calculating BMS needs developed by UNHCR - at present none of these methods have been confirmed in the field. </t>
  </si>
  <si>
    <t xml:space="preserve">Calculating how much BMS is needed </t>
  </si>
  <si>
    <t>A calculator for PIF needs is given in Figure 5 (below). These calculations assume that an infant needs on average 3.5kg of PIF each month. Calculations are also provided for RUIF per week in Figure 6 (below), as use of RUIF is likely to be short term (based on the average requirement of 800ml RUIF per day, which is 5.6 litres per week). Actual amounts of powdered infant formula and RUIF required by infants should be based on each individual infant’s age or weight. Where a cash or voucher system is selected, these calculations will also be useful to gauge the sustainability of supplies on local markets and the scale of the voucher/ cash scheme required.</t>
  </si>
  <si>
    <t>Figure 5: Calculator for amount of tins of powdered infant formula required per 6 months</t>
  </si>
  <si>
    <t xml:space="preserve">Category of infant </t>
  </si>
  <si>
    <t xml:space="preserve">No. Infants </t>
  </si>
  <si>
    <t>x kg of formula required per infant</t>
  </si>
  <si>
    <t xml:space="preserve">Kg of formula required </t>
  </si>
  <si>
    <t xml:space="preserve">Non breastfed infants  &lt; 3 months </t>
  </si>
  <si>
    <t>x 21</t>
  </si>
  <si>
    <t>(3.5kg infant formula x 6 month’s supply)*</t>
  </si>
  <si>
    <t xml:space="preserve">Non breastfed infants age 3 – 6 months </t>
  </si>
  <si>
    <t>x 10.5</t>
  </si>
  <si>
    <t>(3.5kg infant formula x 3 month’s supply)</t>
  </si>
  <si>
    <t>Infants using BMS temporarily</t>
  </si>
  <si>
    <t>x 7</t>
  </si>
  <si>
    <t xml:space="preserve">e.g. whilst returning to exclusive BF, whilst BF issues resolve, or whilst caregiver relactates </t>
  </si>
  <si>
    <t xml:space="preserve">(3.5kg infant formula x 2 month’s supply) </t>
  </si>
  <si>
    <t>SUB-TOTAL</t>
  </si>
  <si>
    <t>Add an appropriate % to account for new admissions and new births.</t>
  </si>
  <si>
    <t xml:space="preserve">Calculate % </t>
  </si>
  <si>
    <t>If the population is relatively stable, calculate 25%. If large influxes are expected, adjust upwards (e.g. 50 % or more)</t>
  </si>
  <si>
    <t xml:space="preserve">(e.g. for 25% calculate: Sub-total x 25/100)  </t>
  </si>
  <si>
    <t xml:space="preserve">OVERALL TOTAL </t>
  </si>
  <si>
    <t>(Sub-total + % calculation)</t>
  </si>
  <si>
    <t>Size of tins of formula in kg</t>
  </si>
  <si>
    <t xml:space="preserve">NUMBER OF TINS REQUIRED </t>
  </si>
  <si>
    <t>(e.g. 450g =0 .45kg, 400g =0 .4kg)</t>
  </si>
  <si>
    <t>(Overall total /size of tins)</t>
  </si>
  <si>
    <t xml:space="preserve">*Any wastage should be used in the short transition period from infant formula to full complementary feeding from age 6 month when indicated.  </t>
  </si>
  <si>
    <t>Number of tins of PIF targeted at infants 0-6m for 6 months. If these calculations are compared to calculations using the other calculator the findings are slightly different. It appears that this is due to the fact that the UNHCR calculator splits the 0-6m age group and have different amounts for each group. Also, the UNHCR uses an arbitrary % for the new admissions and new births while the other calculator determines these issues in more detail</t>
    <phoneticPr fontId="35" type="noConversion"/>
  </si>
  <si>
    <t>x litres of RUIF required per infant</t>
  </si>
  <si>
    <t xml:space="preserve">Litres of RUIF required  </t>
  </si>
  <si>
    <t xml:space="preserve">Non breastfed infants  &lt; 6 months </t>
  </si>
  <si>
    <t>x 5.6</t>
  </si>
  <si>
    <t>(based on av. requirement of 800ml per day)</t>
  </si>
  <si>
    <t>e.g. whilst returning to exclusive BF, whilst BF issues resolve, or whilst caregiver relactates, allow a 2 month supply.</t>
  </si>
  <si>
    <t>Add an appropriate % to account for new admissions</t>
  </si>
  <si>
    <t>Size of unit of RUIF in litres</t>
  </si>
  <si>
    <t>(e.g. 250ml = 0.25 litres)</t>
  </si>
  <si>
    <t>(Overall total /size of units in litres)</t>
  </si>
  <si>
    <t xml:space="preserve">Extra Calculations </t>
  </si>
  <si>
    <t>per month</t>
  </si>
  <si>
    <t xml:space="preserve">extra calculations </t>
  </si>
  <si>
    <t>per 6 months</t>
  </si>
  <si>
    <r>
      <t xml:space="preserve">IYCF-E TOOLKIT: </t>
    </r>
    <r>
      <rPr>
        <b/>
        <sz val="12"/>
        <color indexed="9"/>
        <rFont val="Calibri"/>
        <family val="2"/>
      </rPr>
      <t xml:space="preserve">Rapid start-up for emergency nutrition personnel </t>
    </r>
  </si>
  <si>
    <t>Coverage
(U)</t>
  </si>
  <si>
    <t>Total programme BMS caseload
(V)</t>
  </si>
  <si>
    <r>
      <t xml:space="preserve">(U) Coverage </t>
    </r>
    <r>
      <rPr>
        <sz val="11"/>
        <color indexed="8"/>
        <rFont val="Arial"/>
        <family val="2"/>
      </rPr>
      <t>- expected percentage of children covered by the programme, use Sphere CMAM as a guide but can aim to achieve higher</t>
    </r>
  </si>
  <si>
    <r>
      <t xml:space="preserve">(V) Total BMS programme caseload - </t>
    </r>
    <r>
      <rPr>
        <sz val="11"/>
        <color indexed="8"/>
        <rFont val="Arial"/>
        <family val="2"/>
      </rPr>
      <t>total number of expected beneficiaries in the programme</t>
    </r>
  </si>
  <si>
    <t>Total Prevalence
(L)
J+K</t>
  </si>
  <si>
    <t>Estimated number of new births per month
(M)</t>
  </si>
  <si>
    <t>Estimated % maternal mortality 
(N)</t>
  </si>
  <si>
    <t>Number of new orphans per month 
(O)
MxN</t>
  </si>
  <si>
    <t>Number of months
(P)</t>
  </si>
  <si>
    <t>Total number of new orphans over specified number of months
(Q)
OxP</t>
  </si>
  <si>
    <t>Total Cases
(T)
L+S</t>
  </si>
  <si>
    <r>
      <t xml:space="preserve">(L) Total Prevalence </t>
    </r>
    <r>
      <rPr>
        <sz val="11"/>
        <color indexed="8"/>
        <rFont val="Arial"/>
        <family val="2"/>
      </rPr>
      <t>= total number of infants in the beneficiary criteria (in this example both 0-&lt;6m and 6-&lt;12m) to be found at implementation</t>
    </r>
  </si>
  <si>
    <r>
      <t xml:space="preserve">(M) Estimated number of new births per month </t>
    </r>
    <r>
      <rPr>
        <sz val="11"/>
        <color indexed="8"/>
        <rFont val="Arial"/>
        <family val="2"/>
      </rPr>
      <t xml:space="preserve">- in the target population. Data from reproductive health services, health cluster </t>
    </r>
  </si>
  <si>
    <r>
      <t xml:space="preserve">(N) Estimated % maternal mortality </t>
    </r>
    <r>
      <rPr>
        <sz val="11"/>
        <color indexed="8"/>
        <rFont val="Arial"/>
        <family val="2"/>
      </rPr>
      <t xml:space="preserve">- in the target population. Data from the health cluster. </t>
    </r>
  </si>
  <si>
    <r>
      <t xml:space="preserve">(O) Number of new orphans per month - </t>
    </r>
    <r>
      <rPr>
        <sz val="11"/>
        <color indexed="8"/>
        <rFont val="Arial"/>
        <family val="2"/>
      </rPr>
      <t>This is the number of orphans who become orphaned due to maternal mortality in the months following the emergency. Estimated number of new births per month + Estimated % maternal mortality</t>
    </r>
    <r>
      <rPr>
        <b/>
        <sz val="11"/>
        <color indexed="8"/>
        <rFont val="Arial"/>
        <family val="2"/>
      </rPr>
      <t xml:space="preserve">
</t>
    </r>
  </si>
  <si>
    <r>
      <t xml:space="preserve">(P) Number of months of the programme- </t>
    </r>
    <r>
      <rPr>
        <sz val="11"/>
        <color indexed="8"/>
        <rFont val="Arial"/>
        <family val="2"/>
      </rPr>
      <t>Once BMS is provided it must continue until the infant is at least 6 months old, or even longer if there is no adequate source of milk and/or animal source food during the complementary feeding period (6-24m)</t>
    </r>
  </si>
  <si>
    <r>
      <t xml:space="preserve">(Q) Total number of new orphans over specified number of months </t>
    </r>
    <r>
      <rPr>
        <sz val="11"/>
        <color indexed="8"/>
        <rFont val="Arial"/>
        <family val="2"/>
      </rPr>
      <t>- Number of new orphans per month x Number of months of the BMS programme</t>
    </r>
  </si>
  <si>
    <t xml:space="preserve">Incidence rate excluding new orphans
( R)
</t>
  </si>
  <si>
    <t>Total Incidence including new orphans
(S)
(LxR)+Q</t>
  </si>
  <si>
    <r>
      <t xml:space="preserve">(T) Total Cases = </t>
    </r>
    <r>
      <rPr>
        <sz val="11"/>
        <color indexed="8"/>
        <rFont val="Arial"/>
        <family val="2"/>
      </rPr>
      <t>total number of infants in the beneficiary criteria (in this example both 0-&lt;6m and 6-&lt;12m) to be found at implementation and throughout the duration of the programme, i.e. prevalence + incidence</t>
    </r>
  </si>
  <si>
    <r>
      <t>(S) Total incidence</t>
    </r>
    <r>
      <rPr>
        <sz val="11"/>
        <color indexed="8"/>
        <rFont val="Arial"/>
        <family val="2"/>
      </rPr>
      <t xml:space="preserve"> </t>
    </r>
    <r>
      <rPr>
        <b/>
        <sz val="11"/>
        <color indexed="8"/>
        <rFont val="Arial"/>
        <family val="2"/>
      </rPr>
      <t xml:space="preserve">including new orphans </t>
    </r>
    <r>
      <rPr>
        <sz val="11"/>
        <color indexed="8"/>
        <rFont val="Arial"/>
        <family val="2"/>
      </rPr>
      <t>- total number of infants in the beneficiary criteria (in this example both 0-&lt;6m and 6-&lt;12m) to be found throughout the duration of the programme including orphans</t>
    </r>
  </si>
  <si>
    <r>
      <t xml:space="preserve">( R) Incidence rate excluding new orphans - </t>
    </r>
    <r>
      <rPr>
        <sz val="11"/>
        <color indexed="8"/>
        <rFont val="Arial"/>
        <family val="2"/>
      </rPr>
      <t>this figure will vary depending on the context. Determining an appropriate figure is difficult as there is little data available on what would be appropriate. In contexts where exclusive breastfeeding is uncommon e.g. Syria, an incidence rate of 10% (1.1) may be appropriate given the low rates of breastfeeding. In contexts where breastfeeding is readily practised e.g. Ethiopia, an incidence rate of 2% (1.02) may be more appropriate. To determine what incience rate would be appropriate for your context think about specific questions, such as:
o   How was the situation before the crisis in terms of breasfeeding rate, artificial milk use, possibility for babies to be breastfed by other women, etc.?
o   What are the changes since the emergency?
o   What other options are there to BMS e.g. wet nursing?
o   How many people are willing to continue breastfeeding, willing to try and relactate or have decided to use BMS?
o   Are there drivers of demand e.g. a market for BMS including advertising that may influence a caretaker's decision to use BMS?
o   What are the risks in terms of supply and water if BMS are used (good quality water may increase demand for BMS)?
o   Is there an enabling environment for breastfeeding?
Note: Be cautious with regional/national data that may not reflect the situation of the population you are working with. Also ensure you monitor your programme and adjust the incidence rate accordingly if required. Lastly ensure your incidence rate estimate excludes orphans as these are considered separately.</t>
    </r>
  </si>
  <si>
    <t>Start of programme (Prevalence Calculation)</t>
  </si>
  <si>
    <t>New admissions in following months (Incidence Calulation)</t>
  </si>
  <si>
    <t>Total Caseload Calculation</t>
  </si>
  <si>
    <t>Total programme BMS caseload
(V)
TxU</t>
  </si>
  <si>
    <t>RUIF is already prepared infant formula that does not require any additional preparation before giving it to an infant. It comes in individual doses and larger quantities in plastic bottles, cans and tetrapak cartons. As RUIF once opened needs to be used within 1 hour,  individual doses are generally safer. Even with individual doses there may be some left over depending on the age/weight of the infant - this should be discarded (it can be drunk by an older child or caregiver), or, depending on the size of the bottle/can, more than one bottle/can may be needed per feed. The calculations below are based on an example of a 227ml (8 fluid oz) bottle/can.</t>
  </si>
  <si>
    <t>(W)</t>
  </si>
  <si>
    <t>(X)</t>
  </si>
  <si>
    <t>Note: Linked to ' W ' above</t>
  </si>
  <si>
    <t>Note: Linked to ' X ' above</t>
  </si>
  <si>
    <t>(Y) Estimated total number of tins of RUIF needed for infants aged 0-&lt;6m needing BMS at start of the programme throughout the length of the programme (e.g. 12 months)</t>
  </si>
  <si>
    <t>TOTAL (Y) i+ii</t>
  </si>
  <si>
    <t>(Z) Estimated total number of bottles/cans of RUIF needed for infants aged 6-&lt;12m needing BMS at start of the programme</t>
  </si>
  <si>
    <t>TOTAL (Z)</t>
  </si>
  <si>
    <t xml:space="preserve">(AA) Estimated total number of bottles/cans of RUIF needed for 2 months (until relactation can be completed) for infants 0-&lt;6m who were mixed fed at the start of the programme  </t>
  </si>
  <si>
    <t>TOTAL (AA)</t>
  </si>
  <si>
    <t xml:space="preserve">(AB) Estimated total number of bottles/cans of RUIF needed for new admissions (e.g. orphans) after the start of the programme </t>
  </si>
  <si>
    <t xml:space="preserve">TOTAL FOR 6 MONTHS (AB) </t>
  </si>
  <si>
    <t>ð  This is an overestimation, as not all children will be admitted at less than 1 month, many will be older and will reach 12 months of age before the end of the 12 months programme duration</t>
  </si>
  <si>
    <t>ð  This is an overestimation, as not all children will be admitted at 6 months of age, many will be older and will reach 12 months of age before the end of the 12 month programme duration</t>
  </si>
  <si>
    <t>(AE) Estimated total number of tins of PIF needed for infants aged 0-&lt;6m needing BMS at start of the programme throughout the length of the programme (e.g. 12 months)</t>
  </si>
  <si>
    <t>(AF) Estimated total number of tins of PIF needed for infants aged 6-&lt;12m needing BMS at start of the programme</t>
  </si>
  <si>
    <t xml:space="preserve">(AG) Estimated total number of tins of PIF needed for 2 months (until relactation can be completed) for infants 0-&lt;6m who were mixed fed at the start of the programme  </t>
  </si>
  <si>
    <t xml:space="preserve">(AH) Estimated total number of tins of PIF needed for new admisstions (e.g. orphans) after the start of the programme </t>
  </si>
  <si>
    <t>Note: Linked to ' AC ' above</t>
  </si>
  <si>
    <t>Note: Linked to ' AD ' above</t>
  </si>
  <si>
    <t>TOTAL (AE) i+ii</t>
  </si>
  <si>
    <t>TOTAL (AF)</t>
  </si>
  <si>
    <t>TOTAL (AG)</t>
  </si>
  <si>
    <t xml:space="preserve">TOTAL FOR 6 MONTHS (AH) </t>
  </si>
  <si>
    <t>Number of bottles of RUIF per month (W)</t>
  </si>
  <si>
    <t>Number of bottles of RUIF per month (X)</t>
  </si>
  <si>
    <t>Estimated number of new orphans a month</t>
  </si>
  <si>
    <t xml:space="preserve">Estimated number of new orphans a month </t>
  </si>
  <si>
    <t>Note: Linked to ' AD' above</t>
  </si>
  <si>
    <t>Note: Linked to calculation tool sheet 'I'. [Nr infants 0-6m in target pop x % artificially fed pre-emergency) + Nr of separated/orphan infants 0-6m due to emergency] and Coverage, 'U'</t>
  </si>
  <si>
    <t>Note: Linked to calculation tool sheet, 'K'. [Nr infants 6-12m in target pop x % artificially fed pre-emergency) + Nr of separated/orphan infants 6-12m due to emergency] and Coverage, 'U'</t>
  </si>
  <si>
    <t>Number of tins of PIF per month (AC)</t>
  </si>
  <si>
    <t>Number of tins of PIF per month (AD)</t>
  </si>
  <si>
    <t>Note: Linked to calculation tool sheet, 'E'. [Nr infants 0-&lt;6m in target pop x % mix fed pre-emergency] and Coverage, 'U'</t>
  </si>
  <si>
    <t>Note: Linked to calculation tool sheet, 'O'. [Nr of expected new births a month x % maternal mortality]</t>
  </si>
  <si>
    <t xml:space="preserve">(AC) </t>
  </si>
  <si>
    <t xml:space="preserve">(AD) </t>
  </si>
  <si>
    <t xml:space="preserve">Number of units of RUIF targeted at infants 0-6m for 6 months. Comparing the use of this calculator with the other calculator when inputting the same figures differences do appear the difference appears to be largely to do with wastage. The other calculator uses the number of single servings as key e.g. 1 per feed, acknowledging that some formula will get wasted per bottle (This recognises the fact that without a fridge once opened the RUIF must be used within an hour). However, the UNHCR calculator is based on the  total amount of RUIF needed and doesn't take serving implications into account. The other reason there is a difference in the total calcuations is that the UNHCR uses an arbitrary % for the new admissions and new births while the other calculator determines these issues in more detail. </t>
  </si>
  <si>
    <r>
      <t>UNHCR and IPs must plan</t>
    </r>
    <r>
      <rPr>
        <i/>
        <sz val="10.5"/>
        <rFont val="Gill Sans Infant Std"/>
        <family val="2"/>
      </rPr>
      <t xml:space="preserve"> </t>
    </r>
    <r>
      <rPr>
        <sz val="10.5"/>
        <rFont val="Gill Sans Infant Std"/>
        <family val="2"/>
      </rPr>
      <t>so that adequate supplies of BMS are procured and supply can be sustained for as long as the infant needs it (to around 6 months of age). Estimating supply needs can be difficult in a dynamic situation where influxes of new refugees are erratic or where a refugee population is dispersed, but it is important to estimate needs in order to protect under or over procurement and to determine if local supplies are adequate, if there are alternative sources from other UN agencies and NGOs or if international procurement by UNHCR is required.</t>
    </r>
  </si>
  <si>
    <r>
      <t xml:space="preserve">Figure 6: Calculator for amount of units of ready to use infant formula (RUIF) required </t>
    </r>
    <r>
      <rPr>
        <b/>
        <i/>
        <sz val="10"/>
        <color indexed="16"/>
        <rFont val="Gill Sans Infant Std"/>
        <family val="2"/>
      </rPr>
      <t>per week</t>
    </r>
  </si>
  <si>
    <r>
      <t xml:space="preserve">NUMBER OF UNITS REQUIRED </t>
    </r>
    <r>
      <rPr>
        <b/>
        <sz val="10"/>
        <color indexed="10"/>
        <rFont val="Gill Sans Infant Std"/>
        <family val="2"/>
      </rPr>
      <t>per week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</si>
</sst>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
  </numFmts>
  <fonts count="57" x14ac:knownFonts="1">
    <font>
      <sz val="11"/>
      <color theme="1"/>
      <name val="Calibri"/>
      <family val="2"/>
      <scheme val="minor"/>
    </font>
    <font>
      <b/>
      <sz val="20"/>
      <color indexed="9"/>
      <name val="Calibri"/>
      <family val="2"/>
    </font>
    <font>
      <i/>
      <sz val="11"/>
      <color indexed="8"/>
      <name val="Arial"/>
      <family val="2"/>
    </font>
    <font>
      <sz val="11"/>
      <color indexed="8"/>
      <name val="Arial"/>
      <family val="2"/>
    </font>
    <font>
      <b/>
      <sz val="11"/>
      <color indexed="23"/>
      <name val="Arial"/>
      <family val="2"/>
    </font>
    <font>
      <b/>
      <sz val="11"/>
      <color indexed="8"/>
      <name val="Arial"/>
      <family val="2"/>
    </font>
    <font>
      <b/>
      <sz val="10"/>
      <name val="Arial"/>
      <family val="2"/>
    </font>
    <font>
      <sz val="10"/>
      <color indexed="23"/>
      <name val="Arial"/>
      <family val="2"/>
    </font>
    <font>
      <b/>
      <sz val="10"/>
      <color indexed="8"/>
      <name val="Arial"/>
      <family val="2"/>
    </font>
    <font>
      <b/>
      <u/>
      <sz val="11"/>
      <color indexed="8"/>
      <name val="Arial"/>
      <family val="2"/>
    </font>
    <font>
      <sz val="11"/>
      <color indexed="15"/>
      <name val="Arial"/>
      <family val="2"/>
    </font>
    <font>
      <b/>
      <sz val="11"/>
      <color indexed="10"/>
      <name val="Arial"/>
      <family val="2"/>
    </font>
    <font>
      <sz val="11"/>
      <color indexed="10"/>
      <name val="Arial"/>
      <family val="2"/>
    </font>
    <font>
      <sz val="10"/>
      <color indexed="13"/>
      <name val="Arial"/>
      <family val="2"/>
    </font>
    <font>
      <sz val="11"/>
      <color indexed="13"/>
      <name val="Arial"/>
      <family val="2"/>
    </font>
    <font>
      <sz val="14"/>
      <color rgb="FFC00000"/>
      <name val="Arial"/>
      <family val="2"/>
    </font>
    <font>
      <sz val="10"/>
      <color indexed="8"/>
      <name val="Arial"/>
      <family val="2"/>
    </font>
    <font>
      <sz val="11"/>
      <color indexed="8"/>
      <name val="Calibri"/>
      <family val="2"/>
    </font>
    <font>
      <b/>
      <sz val="11"/>
      <color indexed="8"/>
      <name val="Calibri"/>
      <family val="2"/>
    </font>
    <font>
      <b/>
      <sz val="10"/>
      <color indexed="10"/>
      <name val="Arial"/>
      <family val="2"/>
    </font>
    <font>
      <b/>
      <sz val="11"/>
      <name val="Times New Roman"/>
      <family val="1"/>
    </font>
    <font>
      <sz val="11"/>
      <name val="Times New Roman"/>
      <family val="1"/>
    </font>
    <font>
      <sz val="10"/>
      <color indexed="10"/>
      <name val="Arial"/>
      <family val="2"/>
    </font>
    <font>
      <sz val="10"/>
      <name val="Times New Roman"/>
      <family val="1"/>
    </font>
    <font>
      <b/>
      <sz val="14"/>
      <name val="Times New Roman"/>
      <family val="1"/>
    </font>
    <font>
      <b/>
      <sz val="14"/>
      <color indexed="15"/>
      <name val="Times New Roman"/>
      <family val="1"/>
    </font>
    <font>
      <sz val="10"/>
      <color indexed="15"/>
      <name val="Arial"/>
      <family val="2"/>
    </font>
    <font>
      <b/>
      <sz val="12"/>
      <name val="Arial"/>
      <family val="2"/>
    </font>
    <font>
      <b/>
      <sz val="12"/>
      <color indexed="10"/>
      <name val="Arial"/>
      <family val="2"/>
    </font>
    <font>
      <b/>
      <sz val="10"/>
      <color theme="8" tint="-0.249977111117893"/>
      <name val="Arial"/>
      <family val="2"/>
    </font>
    <font>
      <b/>
      <u/>
      <sz val="10"/>
      <name val="Arial"/>
      <family val="2"/>
    </font>
    <font>
      <sz val="10"/>
      <name val="Arial"/>
      <family val="2"/>
    </font>
    <font>
      <sz val="7"/>
      <name val="Times New Roman"/>
      <family val="1"/>
    </font>
    <font>
      <sz val="11"/>
      <name val="Calibri"/>
      <family val="2"/>
    </font>
    <font>
      <b/>
      <sz val="10"/>
      <color rgb="FFC00000"/>
      <name val="Arial"/>
      <family val="2"/>
    </font>
    <font>
      <i/>
      <sz val="9"/>
      <color rgb="FFC00000"/>
      <name val="Calibri"/>
      <family val="2"/>
    </font>
    <font>
      <b/>
      <sz val="12"/>
      <color indexed="9"/>
      <name val="Calibri"/>
      <family val="2"/>
    </font>
    <font>
      <b/>
      <sz val="11"/>
      <name val="Arial"/>
      <family val="2"/>
    </font>
    <font>
      <sz val="11"/>
      <color rgb="FF1F497D"/>
      <name val="Calibri"/>
      <family val="2"/>
      <scheme val="minor"/>
    </font>
    <font>
      <sz val="10"/>
      <color theme="1"/>
      <name val="Arial"/>
      <family val="2"/>
    </font>
    <font>
      <sz val="11"/>
      <color theme="1"/>
      <name val="Gill Sans Infant Std"/>
      <family val="2"/>
    </font>
    <font>
      <b/>
      <sz val="14"/>
      <name val="Gill Sans Infant Std"/>
      <family val="2"/>
    </font>
    <font>
      <i/>
      <sz val="9"/>
      <color rgb="FFC00000"/>
      <name val="Gill Sans Infant Std"/>
      <family val="2"/>
    </font>
    <font>
      <sz val="9.5"/>
      <name val="Gill Sans Infant Std"/>
      <family val="2"/>
    </font>
    <font>
      <sz val="10"/>
      <name val="Gill Sans Infant Std"/>
      <family val="2"/>
    </font>
    <font>
      <b/>
      <sz val="11"/>
      <name val="Gill Sans Infant Std"/>
      <family val="2"/>
    </font>
    <font>
      <sz val="10.5"/>
      <name val="Gill Sans Infant Std"/>
      <family val="2"/>
    </font>
    <font>
      <i/>
      <sz val="10.5"/>
      <name val="Gill Sans Infant Std"/>
      <family val="2"/>
    </font>
    <font>
      <b/>
      <sz val="10.5"/>
      <color indexed="9"/>
      <name val="Gill Sans Infant Std"/>
      <family val="2"/>
    </font>
    <font>
      <sz val="10"/>
      <color indexed="9"/>
      <name val="Gill Sans Infant Std"/>
      <family val="2"/>
    </font>
    <font>
      <b/>
      <sz val="10"/>
      <name val="Gill Sans Infant Std"/>
      <family val="2"/>
    </font>
    <font>
      <i/>
      <sz val="10"/>
      <name val="Gill Sans Infant Std"/>
      <family val="2"/>
    </font>
    <font>
      <i/>
      <sz val="9"/>
      <name val="Gill Sans Infant Std"/>
      <family val="2"/>
    </font>
    <font>
      <b/>
      <sz val="10"/>
      <color indexed="9"/>
      <name val="Gill Sans Infant Std"/>
      <family val="2"/>
    </font>
    <font>
      <b/>
      <i/>
      <sz val="10"/>
      <color indexed="16"/>
      <name val="Gill Sans Infant Std"/>
      <family val="2"/>
    </font>
    <font>
      <b/>
      <sz val="10"/>
      <color indexed="10"/>
      <name val="Gill Sans Infant Std"/>
      <family val="2"/>
    </font>
    <font>
      <b/>
      <i/>
      <sz val="10"/>
      <color rgb="FFC00000"/>
      <name val="Gill Sans Infant Std"/>
      <family val="2"/>
    </font>
  </fonts>
  <fills count="23">
    <fill>
      <patternFill patternType="none"/>
    </fill>
    <fill>
      <patternFill patternType="gray125"/>
    </fill>
    <fill>
      <patternFill patternType="solid">
        <fgColor rgb="FFC00000"/>
        <bgColor indexed="64"/>
      </patternFill>
    </fill>
    <fill>
      <patternFill patternType="solid">
        <fgColor indexed="45"/>
        <bgColor indexed="64"/>
      </patternFill>
    </fill>
    <fill>
      <patternFill patternType="solid">
        <fgColor indexed="46"/>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indexed="43"/>
        <bgColor indexed="64"/>
      </patternFill>
    </fill>
    <fill>
      <patternFill patternType="solid">
        <fgColor indexed="11"/>
        <bgColor indexed="64"/>
      </patternFill>
    </fill>
    <fill>
      <patternFill patternType="solid">
        <fgColor theme="0" tint="-0.14999847407452621"/>
        <bgColor indexed="64"/>
      </patternFill>
    </fill>
    <fill>
      <patternFill patternType="solid">
        <fgColor indexed="44"/>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tint="-9.9978637043366805E-2"/>
        <bgColor indexed="64"/>
      </patternFill>
    </fill>
  </fills>
  <borders count="39">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1">
    <xf numFmtId="0" fontId="0" fillId="0" borderId="0"/>
  </cellStyleXfs>
  <cellXfs count="390">
    <xf numFmtId="0" fontId="0" fillId="0" borderId="0" xfId="0"/>
    <xf numFmtId="0" fontId="0" fillId="0" borderId="0" xfId="0" applyAlignment="1">
      <alignment horizontal="left" vertical="center"/>
    </xf>
    <xf numFmtId="0" fontId="0" fillId="0" borderId="0" xfId="0" applyAlignment="1">
      <alignment vertical="center"/>
    </xf>
    <xf numFmtId="0" fontId="2" fillId="0" borderId="0" xfId="0" applyNumberFormat="1" applyFont="1" applyFill="1" applyAlignment="1"/>
    <xf numFmtId="164" fontId="3" fillId="0" borderId="0" xfId="0" applyNumberFormat="1" applyFont="1" applyFill="1" applyAlignment="1"/>
    <xf numFmtId="0" fontId="0" fillId="0" borderId="1" xfId="0" applyNumberFormat="1" applyFont="1" applyFill="1" applyBorder="1" applyAlignment="1">
      <alignment wrapText="1"/>
    </xf>
    <xf numFmtId="0" fontId="4" fillId="0" borderId="1" xfId="0" applyNumberFormat="1" applyFont="1" applyFill="1" applyBorder="1" applyAlignment="1"/>
    <xf numFmtId="164" fontId="3" fillId="0" borderId="1" xfId="0" applyNumberFormat="1" applyFont="1" applyFill="1" applyBorder="1" applyAlignment="1"/>
    <xf numFmtId="0" fontId="0" fillId="0" borderId="2" xfId="0" applyNumberFormat="1" applyFont="1" applyFill="1" applyBorder="1" applyAlignment="1">
      <alignment wrapText="1"/>
    </xf>
    <xf numFmtId="0" fontId="3" fillId="0" borderId="3" xfId="0" applyNumberFormat="1" applyFont="1" applyFill="1" applyBorder="1" applyAlignment="1"/>
    <xf numFmtId="0" fontId="4" fillId="0" borderId="4" xfId="0" applyNumberFormat="1" applyFont="1" applyFill="1" applyBorder="1" applyAlignment="1"/>
    <xf numFmtId="0" fontId="0" fillId="0" borderId="8" xfId="0" applyNumberFormat="1" applyFont="1" applyFill="1" applyBorder="1" applyAlignment="1">
      <alignment wrapText="1"/>
    </xf>
    <xf numFmtId="0" fontId="7" fillId="0" borderId="2"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164" fontId="8" fillId="7" borderId="5" xfId="0" applyNumberFormat="1" applyFont="1" applyFill="1" applyBorder="1" applyAlignment="1">
      <alignment horizontal="center" vertical="center" wrapText="1"/>
    </xf>
    <xf numFmtId="164" fontId="6" fillId="7" borderId="5" xfId="0" applyNumberFormat="1" applyFont="1" applyFill="1" applyBorder="1" applyAlignment="1">
      <alignment horizontal="center" vertical="center" wrapText="1"/>
    </xf>
    <xf numFmtId="164" fontId="6" fillId="7" borderId="6" xfId="0" applyNumberFormat="1" applyFont="1" applyFill="1" applyBorder="1" applyAlignment="1">
      <alignment horizontal="center" vertical="center" wrapText="1"/>
    </xf>
    <xf numFmtId="164" fontId="6" fillId="8" borderId="5"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xf>
    <xf numFmtId="0" fontId="7" fillId="0" borderId="0" xfId="0" applyNumberFormat="1" applyFont="1" applyFill="1" applyAlignment="1">
      <alignment horizontal="center" vertical="center"/>
    </xf>
    <xf numFmtId="0" fontId="3" fillId="0" borderId="9" xfId="0" applyNumberFormat="1" applyFont="1" applyFill="1" applyBorder="1" applyAlignment="1"/>
    <xf numFmtId="1" fontId="3" fillId="7" borderId="5" xfId="0" applyNumberFormat="1" applyFont="1" applyFill="1" applyBorder="1" applyAlignment="1"/>
    <xf numFmtId="165" fontId="3" fillId="7" borderId="5" xfId="0" applyNumberFormat="1" applyFont="1" applyFill="1" applyBorder="1" applyAlignment="1"/>
    <xf numFmtId="1" fontId="5" fillId="7" borderId="5" xfId="0" applyNumberFormat="1" applyFont="1" applyFill="1" applyBorder="1" applyAlignment="1"/>
    <xf numFmtId="166" fontId="5" fillId="7" borderId="5" xfId="0" applyNumberFormat="1" applyFont="1" applyFill="1" applyBorder="1" applyAlignment="1"/>
    <xf numFmtId="166" fontId="5" fillId="7" borderId="6" xfId="0" applyNumberFormat="1" applyFont="1" applyFill="1" applyBorder="1" applyAlignment="1"/>
    <xf numFmtId="1" fontId="5" fillId="7" borderId="6" xfId="0" applyNumberFormat="1" applyFont="1" applyFill="1" applyBorder="1" applyAlignment="1"/>
    <xf numFmtId="1" fontId="3" fillId="8" borderId="5" xfId="0" applyNumberFormat="1" applyFont="1" applyFill="1" applyBorder="1" applyAlignment="1"/>
    <xf numFmtId="1" fontId="8" fillId="8" borderId="5" xfId="0" applyNumberFormat="1" applyFont="1" applyFill="1" applyBorder="1" applyAlignment="1">
      <alignment horizontal="center" wrapText="1"/>
    </xf>
    <xf numFmtId="0" fontId="0" fillId="5" borderId="2" xfId="0" applyNumberFormat="1" applyFont="1" applyFill="1" applyBorder="1" applyAlignment="1">
      <alignment wrapText="1"/>
    </xf>
    <xf numFmtId="0" fontId="3" fillId="5" borderId="8" xfId="0" applyNumberFormat="1" applyFont="1" applyFill="1" applyBorder="1" applyAlignment="1"/>
    <xf numFmtId="0" fontId="5" fillId="5" borderId="0" xfId="0" applyNumberFormat="1" applyFont="1" applyFill="1" applyBorder="1" applyAlignment="1"/>
    <xf numFmtId="1" fontId="3" fillId="5" borderId="0" xfId="0" applyNumberFormat="1" applyFont="1" applyFill="1" applyBorder="1" applyAlignment="1"/>
    <xf numFmtId="165" fontId="3" fillId="5" borderId="0" xfId="0" applyNumberFormat="1" applyFont="1" applyFill="1" applyBorder="1" applyAlignment="1"/>
    <xf numFmtId="1" fontId="5" fillId="5" borderId="0" xfId="0" applyNumberFormat="1" applyFont="1" applyFill="1" applyBorder="1" applyAlignment="1"/>
    <xf numFmtId="166" fontId="5" fillId="5" borderId="0" xfId="0" applyNumberFormat="1" applyFont="1" applyFill="1" applyBorder="1" applyAlignment="1"/>
    <xf numFmtId="1" fontId="8" fillId="5" borderId="0" xfId="0" applyNumberFormat="1" applyFont="1" applyFill="1" applyBorder="1" applyAlignment="1">
      <alignment horizontal="center" wrapText="1"/>
    </xf>
    <xf numFmtId="0" fontId="3" fillId="5" borderId="2" xfId="0" applyNumberFormat="1" applyFont="1" applyFill="1" applyBorder="1" applyAlignment="1"/>
    <xf numFmtId="0" fontId="0" fillId="5" borderId="8" xfId="0" applyNumberFormat="1" applyFont="1" applyFill="1" applyBorder="1" applyAlignment="1">
      <alignment wrapText="1"/>
    </xf>
    <xf numFmtId="0" fontId="0" fillId="5" borderId="0" xfId="0" applyFill="1" applyAlignment="1">
      <alignment vertical="center"/>
    </xf>
    <xf numFmtId="0" fontId="3" fillId="0" borderId="8" xfId="0" applyNumberFormat="1" applyFont="1" applyFill="1" applyBorder="1" applyAlignment="1"/>
    <xf numFmtId="0" fontId="3" fillId="0" borderId="2" xfId="0" applyNumberFormat="1" applyFont="1" applyFill="1" applyBorder="1" applyAlignment="1"/>
    <xf numFmtId="0" fontId="3" fillId="0" borderId="0" xfId="0" applyNumberFormat="1" applyFont="1" applyFill="1" applyBorder="1" applyAlignment="1"/>
    <xf numFmtId="164" fontId="3" fillId="0" borderId="0" xfId="0" applyNumberFormat="1" applyFont="1" applyFill="1" applyBorder="1" applyAlignment="1"/>
    <xf numFmtId="0" fontId="0" fillId="0" borderId="0" xfId="0" applyFill="1" applyAlignment="1">
      <alignment vertical="center"/>
    </xf>
    <xf numFmtId="0" fontId="5" fillId="0" borderId="10" xfId="0" applyNumberFormat="1" applyFont="1" applyFill="1" applyBorder="1" applyAlignment="1"/>
    <xf numFmtId="164" fontId="3" fillId="0" borderId="11" xfId="0" applyNumberFormat="1" applyFont="1" applyFill="1" applyBorder="1" applyAlignment="1"/>
    <xf numFmtId="164" fontId="3" fillId="0" borderId="12" xfId="0" applyNumberFormat="1" applyFont="1" applyFill="1" applyBorder="1" applyAlignment="1"/>
    <xf numFmtId="164" fontId="3" fillId="0" borderId="13" xfId="0" applyNumberFormat="1" applyFont="1" applyFill="1" applyBorder="1" applyAlignment="1"/>
    <xf numFmtId="164" fontId="3" fillId="0" borderId="14" xfId="0" applyNumberFormat="1" applyFont="1" applyFill="1" applyBorder="1" applyAlignment="1"/>
    <xf numFmtId="0" fontId="5" fillId="0" borderId="0" xfId="0" applyNumberFormat="1" applyFont="1" applyFill="1" applyBorder="1" applyAlignment="1">
      <alignment horizontal="left" vertical="top" wrapText="1"/>
    </xf>
    <xf numFmtId="0" fontId="0" fillId="0" borderId="2" xfId="0" applyNumberFormat="1" applyFont="1" applyFill="1" applyBorder="1" applyAlignment="1">
      <alignment vertical="top" wrapText="1"/>
    </xf>
    <xf numFmtId="0" fontId="3" fillId="0" borderId="8" xfId="0" applyNumberFormat="1" applyFont="1" applyFill="1" applyBorder="1" applyAlignment="1">
      <alignment vertical="top" wrapText="1"/>
    </xf>
    <xf numFmtId="0" fontId="0" fillId="0" borderId="0" xfId="0" applyAlignment="1">
      <alignment vertical="top" wrapText="1"/>
    </xf>
    <xf numFmtId="0" fontId="3" fillId="0" borderId="2" xfId="0" applyNumberFormat="1" applyFont="1" applyFill="1" applyBorder="1" applyAlignment="1">
      <alignment vertical="top" wrapText="1"/>
    </xf>
    <xf numFmtId="0" fontId="0" fillId="0" borderId="8" xfId="0" applyNumberFormat="1" applyFont="1" applyFill="1" applyBorder="1" applyAlignment="1">
      <alignment vertical="top" wrapText="1"/>
    </xf>
    <xf numFmtId="0" fontId="3" fillId="0" borderId="0" xfId="0" applyNumberFormat="1" applyFont="1" applyFill="1" applyAlignment="1">
      <alignment horizontal="left" vertical="top" wrapText="1"/>
    </xf>
    <xf numFmtId="0" fontId="0" fillId="0" borderId="0" xfId="0" applyFill="1" applyAlignment="1">
      <alignment vertical="top" wrapText="1"/>
    </xf>
    <xf numFmtId="0" fontId="5" fillId="10" borderId="0" xfId="0" applyNumberFormat="1" applyFont="1" applyFill="1" applyAlignment="1">
      <alignment horizontal="left" vertical="top"/>
    </xf>
    <xf numFmtId="0" fontId="3" fillId="10" borderId="0" xfId="0" applyNumberFormat="1" applyFont="1" applyFill="1" applyAlignment="1">
      <alignment horizontal="left" vertical="top"/>
    </xf>
    <xf numFmtId="0" fontId="3"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0" fillId="0" borderId="0" xfId="0" applyFill="1" applyAlignment="1">
      <alignment vertical="top" wrapText="1"/>
    </xf>
    <xf numFmtId="0" fontId="5" fillId="0" borderId="0" xfId="0" applyNumberFormat="1" applyFont="1" applyFill="1" applyAlignment="1">
      <alignment horizontal="left" vertical="top" wrapText="1"/>
    </xf>
    <xf numFmtId="164" fontId="3" fillId="0" borderId="0" xfId="0" applyNumberFormat="1" applyFont="1" applyFill="1" applyAlignment="1">
      <alignment horizontal="left" vertical="top" wrapText="1"/>
    </xf>
    <xf numFmtId="0" fontId="11" fillId="0" borderId="2" xfId="0" applyNumberFormat="1" applyFont="1" applyFill="1" applyBorder="1" applyAlignment="1"/>
    <xf numFmtId="0" fontId="11" fillId="0" borderId="8" xfId="0" applyNumberFormat="1" applyFont="1" applyFill="1" applyBorder="1" applyAlignment="1"/>
    <xf numFmtId="0" fontId="11" fillId="0" borderId="0" xfId="0" applyNumberFormat="1" applyFont="1" applyFill="1" applyAlignment="1"/>
    <xf numFmtId="164" fontId="3" fillId="0" borderId="0" xfId="0" applyNumberFormat="1" applyFont="1" applyFill="1" applyAlignment="1">
      <alignment vertical="top" wrapText="1"/>
    </xf>
    <xf numFmtId="0" fontId="0" fillId="0" borderId="0" xfId="0" applyNumberFormat="1" applyFont="1" applyFill="1" applyBorder="1" applyAlignment="1">
      <alignment vertical="top" wrapText="1"/>
    </xf>
    <xf numFmtId="164" fontId="3" fillId="0" borderId="0" xfId="0" applyNumberFormat="1" applyFont="1" applyFill="1" applyBorder="1" applyAlignment="1">
      <alignment vertical="top" wrapText="1"/>
    </xf>
    <xf numFmtId="0" fontId="3" fillId="0" borderId="20" xfId="0" applyNumberFormat="1" applyFont="1" applyFill="1" applyBorder="1" applyAlignment="1"/>
    <xf numFmtId="0" fontId="0" fillId="0" borderId="21" xfId="0" applyNumberFormat="1" applyFont="1" applyFill="1" applyBorder="1" applyAlignment="1">
      <alignment wrapText="1"/>
    </xf>
    <xf numFmtId="0" fontId="0" fillId="0" borderId="22" xfId="0" applyNumberFormat="1" applyFont="1" applyFill="1" applyBorder="1" applyAlignment="1">
      <alignment wrapText="1"/>
    </xf>
    <xf numFmtId="0" fontId="13" fillId="0" borderId="0" xfId="0" applyFont="1" applyAlignment="1">
      <alignment vertical="center"/>
    </xf>
    <xf numFmtId="0" fontId="5" fillId="0" borderId="0" xfId="0" applyNumberFormat="1" applyFont="1" applyFill="1" applyBorder="1" applyAlignment="1"/>
    <xf numFmtId="164" fontId="14" fillId="0" borderId="0" xfId="0" applyNumberFormat="1" applyFont="1" applyFill="1" applyAlignment="1"/>
    <xf numFmtId="0" fontId="5" fillId="0" borderId="0" xfId="0" applyNumberFormat="1" applyFont="1" applyFill="1" applyAlignment="1"/>
    <xf numFmtId="0" fontId="0" fillId="0" borderId="0" xfId="0" applyAlignment="1">
      <alignment vertical="center"/>
    </xf>
    <xf numFmtId="0" fontId="15" fillId="0" borderId="0" xfId="0" applyNumberFormat="1" applyFont="1" applyFill="1" applyAlignment="1">
      <alignment horizontal="center"/>
    </xf>
    <xf numFmtId="0" fontId="15" fillId="0" borderId="0" xfId="0" applyNumberFormat="1" applyFont="1" applyFill="1" applyAlignment="1"/>
    <xf numFmtId="0" fontId="8" fillId="0" borderId="0" xfId="0" applyNumberFormat="1" applyFont="1" applyFill="1" applyAlignment="1"/>
    <xf numFmtId="164" fontId="16" fillId="0" borderId="0" xfId="0" applyNumberFormat="1" applyFont="1" applyFill="1" applyAlignment="1"/>
    <xf numFmtId="0" fontId="4" fillId="0" borderId="0" xfId="0" applyNumberFormat="1" applyFont="1" applyFill="1" applyBorder="1" applyAlignment="1"/>
    <xf numFmtId="164" fontId="12" fillId="0" borderId="0" xfId="0" applyNumberFormat="1" applyFont="1" applyFill="1" applyBorder="1" applyAlignment="1"/>
    <xf numFmtId="0" fontId="17" fillId="0" borderId="8" xfId="0" applyNumberFormat="1" applyFont="1" applyFill="1" applyBorder="1" applyAlignment="1"/>
    <xf numFmtId="3" fontId="17" fillId="0" borderId="5" xfId="0" applyNumberFormat="1" applyFont="1" applyFill="1" applyBorder="1" applyAlignment="1">
      <alignment horizontal="center" vertical="center"/>
    </xf>
    <xf numFmtId="0" fontId="17" fillId="0" borderId="0" xfId="0" applyNumberFormat="1" applyFont="1" applyFill="1" applyBorder="1" applyAlignment="1"/>
    <xf numFmtId="0" fontId="0" fillId="0" borderId="0" xfId="0" applyNumberFormat="1" applyFont="1" applyFill="1" applyBorder="1" applyAlignment="1">
      <alignment wrapText="1"/>
    </xf>
    <xf numFmtId="165" fontId="17" fillId="0" borderId="5" xfId="0" applyNumberFormat="1" applyFont="1" applyFill="1" applyBorder="1" applyAlignment="1">
      <alignment horizontal="center" vertical="center"/>
    </xf>
    <xf numFmtId="1" fontId="17" fillId="0" borderId="5" xfId="0" applyNumberFormat="1" applyFont="1" applyFill="1" applyBorder="1" applyAlignment="1">
      <alignment horizontal="center" vertical="center"/>
    </xf>
    <xf numFmtId="9" fontId="17" fillId="0" borderId="5" xfId="0" applyNumberFormat="1" applyFont="1" applyFill="1" applyBorder="1" applyAlignment="1">
      <alignment horizontal="center" vertical="center"/>
    </xf>
    <xf numFmtId="1" fontId="17" fillId="0" borderId="5" xfId="0" applyNumberFormat="1" applyFont="1" applyFill="1" applyBorder="1" applyAlignment="1">
      <alignment horizontal="center"/>
    </xf>
    <xf numFmtId="9" fontId="17" fillId="0" borderId="5" xfId="0" applyNumberFormat="1" applyFont="1" applyFill="1" applyBorder="1" applyAlignment="1">
      <alignment horizontal="center"/>
    </xf>
    <xf numFmtId="0" fontId="18" fillId="0" borderId="22" xfId="0" applyNumberFormat="1" applyFont="1" applyFill="1" applyBorder="1" applyAlignment="1">
      <alignment horizontal="left" vertical="top" wrapText="1"/>
    </xf>
    <xf numFmtId="0" fontId="0" fillId="0" borderId="22" xfId="0" applyFill="1" applyBorder="1" applyAlignment="1">
      <alignment horizontal="left" vertical="top" wrapText="1"/>
    </xf>
    <xf numFmtId="1" fontId="17" fillId="0" borderId="22" xfId="0" applyNumberFormat="1" applyFont="1" applyFill="1" applyBorder="1" applyAlignment="1">
      <alignment horizontal="center"/>
    </xf>
    <xf numFmtId="0" fontId="0" fillId="0" borderId="5" xfId="0" applyBorder="1" applyAlignment="1">
      <alignment vertical="center"/>
    </xf>
    <xf numFmtId="0" fontId="0" fillId="0" borderId="0" xfId="0" applyAlignment="1">
      <alignment vertical="center" wrapText="1"/>
    </xf>
    <xf numFmtId="0" fontId="0" fillId="0" borderId="0" xfId="0" applyFill="1" applyBorder="1" applyAlignment="1">
      <alignment vertical="center" wrapText="1"/>
    </xf>
    <xf numFmtId="10" fontId="0" fillId="0" borderId="0" xfId="0" applyNumberFormat="1" applyAlignment="1">
      <alignment vertical="center"/>
    </xf>
    <xf numFmtId="0" fontId="19" fillId="0" borderId="0" xfId="0" applyFont="1" applyAlignment="1">
      <alignment vertical="center" wrapText="1"/>
    </xf>
    <xf numFmtId="0" fontId="20" fillId="0" borderId="0" xfId="0" applyFont="1" applyAlignment="1">
      <alignment vertical="center"/>
    </xf>
    <xf numFmtId="0" fontId="21" fillId="0" borderId="23" xfId="0" applyFont="1" applyBorder="1" applyAlignment="1">
      <alignment vertical="center" wrapText="1"/>
    </xf>
    <xf numFmtId="0" fontId="21" fillId="0" borderId="24" xfId="0" applyFont="1" applyBorder="1" applyAlignment="1">
      <alignment vertical="center" wrapText="1"/>
    </xf>
    <xf numFmtId="0" fontId="22" fillId="0" borderId="0" xfId="0" applyFont="1" applyFill="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0" fontId="23" fillId="0" borderId="26" xfId="0" applyFont="1" applyBorder="1" applyAlignment="1">
      <alignment vertical="center"/>
    </xf>
    <xf numFmtId="0" fontId="21" fillId="0" borderId="0" xfId="0" applyFont="1" applyAlignment="1">
      <alignment vertical="center"/>
    </xf>
    <xf numFmtId="0" fontId="0" fillId="0" borderId="0" xfId="0" applyFont="1" applyAlignment="1">
      <alignment vertical="center"/>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4" fillId="0" borderId="0" xfId="0" applyFont="1" applyFill="1" applyBorder="1" applyAlignment="1">
      <alignment vertical="center"/>
    </xf>
    <xf numFmtId="0" fontId="0" fillId="0" borderId="5" xfId="0" applyBorder="1" applyAlignment="1">
      <alignment vertical="top" wrapText="1"/>
    </xf>
    <xf numFmtId="0" fontId="0" fillId="0" borderId="0" xfId="0" applyBorder="1" applyAlignment="1">
      <alignment vertical="top" wrapText="1"/>
    </xf>
    <xf numFmtId="0" fontId="6" fillId="0" borderId="8"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left" vertical="top"/>
    </xf>
    <xf numFmtId="0" fontId="27" fillId="0" borderId="0" xfId="0" applyFont="1" applyAlignment="1">
      <alignment vertical="center"/>
    </xf>
    <xf numFmtId="1" fontId="28" fillId="0" borderId="23" xfId="0" applyNumberFormat="1" applyFont="1" applyBorder="1" applyAlignment="1">
      <alignment vertical="center"/>
    </xf>
    <xf numFmtId="0" fontId="6" fillId="0" borderId="0" xfId="0" applyFont="1" applyAlignment="1">
      <alignment vertical="center"/>
    </xf>
    <xf numFmtId="1" fontId="28" fillId="0" borderId="0" xfId="0" applyNumberFormat="1" applyFont="1" applyBorder="1" applyAlignment="1">
      <alignment vertical="center"/>
    </xf>
    <xf numFmtId="0" fontId="29" fillId="0" borderId="0" xfId="0" applyFont="1" applyAlignment="1">
      <alignment vertical="top" wrapText="1"/>
    </xf>
    <xf numFmtId="0" fontId="0" fillId="5" borderId="0" xfId="0" applyFont="1" applyFill="1" applyAlignment="1">
      <alignment vertical="center"/>
    </xf>
    <xf numFmtId="0" fontId="30" fillId="0" borderId="0" xfId="0" applyFont="1" applyAlignment="1">
      <alignment vertical="center"/>
    </xf>
    <xf numFmtId="166" fontId="0" fillId="8" borderId="5" xfId="0" applyNumberFormat="1" applyFill="1" applyBorder="1" applyAlignment="1">
      <alignment vertical="center"/>
    </xf>
    <xf numFmtId="0" fontId="0" fillId="8" borderId="5" xfId="0" applyFill="1" applyBorder="1" applyAlignment="1">
      <alignment vertical="center"/>
    </xf>
    <xf numFmtId="2" fontId="0" fillId="8" borderId="5" xfId="0" applyNumberFormat="1" applyFill="1" applyBorder="1" applyAlignment="1">
      <alignment vertical="center"/>
    </xf>
    <xf numFmtId="166" fontId="6" fillId="8" borderId="5" xfId="0" applyNumberFormat="1" applyFont="1" applyFill="1" applyBorder="1" applyAlignment="1">
      <alignment vertical="center"/>
    </xf>
    <xf numFmtId="0" fontId="6" fillId="5" borderId="0" xfId="0" applyFont="1" applyFill="1" applyAlignment="1">
      <alignment vertical="center"/>
    </xf>
    <xf numFmtId="166" fontId="0" fillId="14" borderId="5" xfId="0" applyNumberFormat="1" applyFill="1" applyBorder="1" applyAlignment="1">
      <alignment vertical="center"/>
    </xf>
    <xf numFmtId="0" fontId="0" fillId="14" borderId="5" xfId="0" applyFill="1" applyBorder="1" applyAlignment="1">
      <alignment vertical="center"/>
    </xf>
    <xf numFmtId="166" fontId="6" fillId="14" borderId="5" xfId="0" applyNumberFormat="1" applyFont="1" applyFill="1" applyBorder="1" applyAlignment="1">
      <alignment vertical="center"/>
    </xf>
    <xf numFmtId="166" fontId="0" fillId="15" borderId="5" xfId="0" applyNumberFormat="1" applyFill="1" applyBorder="1" applyAlignment="1">
      <alignment vertical="center"/>
    </xf>
    <xf numFmtId="0" fontId="0" fillId="15" borderId="5" xfId="0" applyFill="1" applyBorder="1" applyAlignment="1">
      <alignment vertical="center"/>
    </xf>
    <xf numFmtId="166" fontId="6" fillId="15" borderId="5" xfId="0" applyNumberFormat="1" applyFont="1" applyFill="1" applyBorder="1" applyAlignment="1">
      <alignment vertical="center"/>
    </xf>
    <xf numFmtId="166" fontId="0" fillId="16" borderId="5" xfId="0" applyNumberFormat="1" applyFill="1" applyBorder="1" applyAlignment="1">
      <alignment vertical="center"/>
    </xf>
    <xf numFmtId="0" fontId="0" fillId="16" borderId="5" xfId="0" applyFill="1" applyBorder="1" applyAlignment="1">
      <alignment vertical="center"/>
    </xf>
    <xf numFmtId="0" fontId="0" fillId="16" borderId="6" xfId="0" applyFill="1" applyBorder="1" applyAlignment="1">
      <alignment vertical="center"/>
    </xf>
    <xf numFmtId="0" fontId="0" fillId="16" borderId="7" xfId="0" applyFill="1" applyBorder="1" applyAlignment="1">
      <alignment vertical="center"/>
    </xf>
    <xf numFmtId="0" fontId="6" fillId="16" borderId="5" xfId="0" applyFont="1" applyFill="1" applyBorder="1" applyAlignment="1">
      <alignment vertical="center"/>
    </xf>
    <xf numFmtId="1" fontId="6" fillId="16" borderId="5" xfId="0" applyNumberFormat="1" applyFont="1" applyFill="1" applyBorder="1" applyAlignment="1">
      <alignment vertical="center"/>
    </xf>
    <xf numFmtId="0" fontId="0" fillId="0" borderId="0" xfId="0" applyBorder="1" applyAlignment="1">
      <alignment vertical="center"/>
    </xf>
    <xf numFmtId="166" fontId="0" fillId="0" borderId="5" xfId="0" applyNumberFormat="1" applyBorder="1" applyAlignment="1">
      <alignment vertical="center"/>
    </xf>
    <xf numFmtId="2" fontId="0" fillId="0" borderId="5" xfId="0" applyNumberFormat="1" applyBorder="1" applyAlignment="1">
      <alignment vertical="center"/>
    </xf>
    <xf numFmtId="0" fontId="6" fillId="0" borderId="0" xfId="0" applyFont="1" applyBorder="1" applyAlignment="1">
      <alignment vertical="center"/>
    </xf>
    <xf numFmtId="2" fontId="0" fillId="14" borderId="5" xfId="0" applyNumberFormat="1" applyFill="1" applyBorder="1" applyAlignment="1">
      <alignment vertical="center"/>
    </xf>
    <xf numFmtId="2" fontId="0" fillId="15" borderId="5" xfId="0" applyNumberFormat="1" applyFill="1" applyBorder="1" applyAlignment="1">
      <alignment vertical="center"/>
    </xf>
    <xf numFmtId="2" fontId="0" fillId="16" borderId="5" xfId="0" applyNumberFormat="1" applyFill="1" applyBorder="1" applyAlignment="1">
      <alignment vertical="center"/>
    </xf>
    <xf numFmtId="2" fontId="6" fillId="16" borderId="5" xfId="0" applyNumberFormat="1" applyFont="1" applyFill="1" applyBorder="1" applyAlignment="1">
      <alignment vertical="center"/>
    </xf>
    <xf numFmtId="0" fontId="34" fillId="0" borderId="0" xfId="0" applyFont="1" applyAlignment="1">
      <alignment vertical="center"/>
    </xf>
    <xf numFmtId="0" fontId="11" fillId="0" borderId="0" xfId="0" applyFont="1" applyAlignment="1">
      <alignment vertical="center"/>
    </xf>
    <xf numFmtId="0" fontId="0" fillId="0" borderId="5" xfId="0" applyFill="1" applyBorder="1" applyAlignment="1">
      <alignment vertical="center"/>
    </xf>
    <xf numFmtId="0" fontId="0" fillId="0" borderId="22" xfId="0" applyBorder="1" applyAlignment="1">
      <alignment vertical="center"/>
    </xf>
    <xf numFmtId="0" fontId="0" fillId="0" borderId="0" xfId="0" applyBorder="1" applyAlignment="1">
      <alignment vertical="top" wrapText="1"/>
    </xf>
    <xf numFmtId="0" fontId="0" fillId="0" borderId="29" xfId="0" applyBorder="1" applyAlignment="1">
      <alignment vertical="top" wrapText="1"/>
    </xf>
    <xf numFmtId="1" fontId="0" fillId="0" borderId="5" xfId="0" applyNumberFormat="1" applyBorder="1" applyAlignment="1">
      <alignment vertical="center"/>
    </xf>
    <xf numFmtId="166" fontId="0" fillId="0" borderId="0" xfId="0" applyNumberFormat="1" applyBorder="1" applyAlignment="1">
      <alignment vertical="center"/>
    </xf>
    <xf numFmtId="2" fontId="0" fillId="0" borderId="0" xfId="0" applyNumberFormat="1" applyBorder="1" applyAlignment="1">
      <alignment vertical="center"/>
    </xf>
    <xf numFmtId="0" fontId="0" fillId="0" borderId="9" xfId="0" applyBorder="1" applyAlignment="1">
      <alignment vertical="center"/>
    </xf>
    <xf numFmtId="0" fontId="0" fillId="17" borderId="5" xfId="0" applyFill="1" applyBorder="1" applyAlignment="1">
      <alignment vertical="center"/>
    </xf>
    <xf numFmtId="166" fontId="0" fillId="0" borderId="5" xfId="0" applyNumberFormat="1" applyFill="1"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37" fillId="0" borderId="0" xfId="0" applyNumberFormat="1" applyFont="1" applyFill="1" applyAlignment="1"/>
    <xf numFmtId="0" fontId="38" fillId="0" borderId="0" xfId="0" applyFont="1" applyAlignment="1">
      <alignment vertical="center" wrapText="1"/>
    </xf>
    <xf numFmtId="0" fontId="6" fillId="0" borderId="0" xfId="0" applyFont="1" applyFill="1" applyBorder="1" applyAlignment="1">
      <alignment vertical="center"/>
    </xf>
    <xf numFmtId="0" fontId="38" fillId="0" borderId="2" xfId="0" applyFont="1" applyBorder="1" applyAlignment="1">
      <alignment vertical="center" wrapText="1"/>
    </xf>
    <xf numFmtId="164" fontId="5" fillId="21" borderId="6" xfId="0" applyNumberFormat="1" applyFont="1" applyFill="1" applyBorder="1" applyAlignment="1"/>
    <xf numFmtId="164" fontId="6" fillId="20" borderId="6" xfId="0" applyNumberFormat="1" applyFont="1" applyFill="1" applyBorder="1" applyAlignment="1">
      <alignment horizontal="center" vertical="center" wrapText="1"/>
    </xf>
    <xf numFmtId="1" fontId="5" fillId="20" borderId="6" xfId="0" applyNumberFormat="1" applyFont="1" applyFill="1" applyBorder="1" applyAlignment="1"/>
    <xf numFmtId="164" fontId="6" fillId="20" borderId="30" xfId="0" applyNumberFormat="1" applyFont="1" applyFill="1" applyBorder="1" applyAlignment="1">
      <alignment horizontal="center" vertical="center" wrapText="1"/>
    </xf>
    <xf numFmtId="1" fontId="8" fillId="20" borderId="5" xfId="0" applyNumberFormat="1" applyFont="1" applyFill="1" applyBorder="1" applyAlignment="1">
      <alignment horizontal="center" wrapText="1"/>
    </xf>
    <xf numFmtId="0" fontId="6" fillId="20" borderId="30" xfId="0" applyNumberFormat="1" applyFont="1" applyFill="1" applyBorder="1" applyAlignment="1">
      <alignment horizontal="center" vertical="center" wrapText="1"/>
    </xf>
    <xf numFmtId="0" fontId="3" fillId="20" borderId="5" xfId="0" applyNumberFormat="1" applyFont="1" applyFill="1" applyBorder="1" applyAlignment="1"/>
    <xf numFmtId="0" fontId="0" fillId="21" borderId="5" xfId="0" applyFill="1" applyBorder="1" applyAlignment="1">
      <alignment vertical="center"/>
    </xf>
    <xf numFmtId="0" fontId="8" fillId="22" borderId="5" xfId="0" applyNumberFormat="1" applyFont="1" applyFill="1" applyBorder="1" applyAlignment="1">
      <alignment horizontal="center" vertical="center" wrapText="1"/>
    </xf>
    <xf numFmtId="0" fontId="5" fillId="22" borderId="5" xfId="0" applyNumberFormat="1" applyFont="1" applyFill="1" applyBorder="1" applyAlignment="1"/>
    <xf numFmtId="0" fontId="6" fillId="8" borderId="5" xfId="0" applyNumberFormat="1" applyFont="1" applyFill="1" applyBorder="1" applyAlignment="1">
      <alignment horizontal="center" vertical="center" wrapText="1"/>
    </xf>
    <xf numFmtId="164" fontId="6" fillId="8" borderId="30" xfId="0" applyNumberFormat="1" applyFont="1" applyFill="1" applyBorder="1" applyAlignment="1">
      <alignment horizontal="center" vertical="center" wrapText="1"/>
    </xf>
    <xf numFmtId="2" fontId="8" fillId="8" borderId="5" xfId="0" applyNumberFormat="1" applyFont="1" applyFill="1" applyBorder="1" applyAlignment="1">
      <alignment horizontal="center" wrapText="1"/>
    </xf>
    <xf numFmtId="0" fontId="8" fillId="22" borderId="5" xfId="0" applyNumberFormat="1" applyFont="1" applyFill="1" applyBorder="1" applyAlignment="1">
      <alignment horizontal="center"/>
    </xf>
    <xf numFmtId="1" fontId="16" fillId="7" borderId="5" xfId="0" applyNumberFormat="1" applyFont="1" applyFill="1" applyBorder="1" applyAlignment="1">
      <alignment horizontal="center"/>
    </xf>
    <xf numFmtId="1" fontId="8" fillId="20" borderId="6" xfId="0" applyNumberFormat="1" applyFont="1" applyFill="1" applyBorder="1" applyAlignment="1">
      <alignment horizontal="center"/>
    </xf>
    <xf numFmtId="1" fontId="16" fillId="8" borderId="5" xfId="0" applyNumberFormat="1" applyFont="1" applyFill="1" applyBorder="1" applyAlignment="1">
      <alignment horizontal="center"/>
    </xf>
    <xf numFmtId="1" fontId="8" fillId="20" borderId="5" xfId="0" applyNumberFormat="1" applyFont="1" applyFill="1" applyBorder="1" applyAlignment="1">
      <alignment horizontal="center"/>
    </xf>
    <xf numFmtId="1" fontId="16" fillId="7" borderId="6" xfId="0" applyNumberFormat="1" applyFont="1" applyFill="1" applyBorder="1" applyAlignment="1">
      <alignment horizontal="center"/>
    </xf>
    <xf numFmtId="10" fontId="16" fillId="8" borderId="5" xfId="0" applyNumberFormat="1" applyFont="1" applyFill="1" applyBorder="1" applyAlignment="1">
      <alignment horizontal="center" wrapText="1"/>
    </xf>
    <xf numFmtId="1" fontId="16" fillId="8" borderId="5" xfId="0" applyNumberFormat="1" applyFont="1" applyFill="1" applyBorder="1" applyAlignment="1">
      <alignment horizontal="center" wrapText="1"/>
    </xf>
    <xf numFmtId="2" fontId="16" fillId="8" borderId="5" xfId="0" applyNumberFormat="1" applyFont="1" applyFill="1" applyBorder="1" applyAlignment="1">
      <alignment horizontal="center" wrapText="1"/>
    </xf>
    <xf numFmtId="9" fontId="16" fillId="20" borderId="5" xfId="0" applyNumberFormat="1" applyFont="1" applyFill="1" applyBorder="1" applyAlignment="1">
      <alignment horizontal="center" wrapText="1"/>
    </xf>
    <xf numFmtId="0" fontId="20" fillId="0" borderId="0" xfId="0" applyFont="1" applyBorder="1" applyAlignment="1">
      <alignment vertical="center"/>
    </xf>
    <xf numFmtId="0" fontId="24" fillId="0" borderId="0" xfId="0" applyFont="1" applyBorder="1" applyAlignment="1">
      <alignment vertical="center" wrapText="1"/>
    </xf>
    <xf numFmtId="0" fontId="0" fillId="0" borderId="0" xfId="0" applyFill="1" applyBorder="1" applyAlignment="1">
      <alignment vertical="top" wrapText="1"/>
    </xf>
    <xf numFmtId="0" fontId="39" fillId="0" borderId="0" xfId="0" applyFont="1" applyAlignment="1">
      <alignment vertical="center"/>
    </xf>
    <xf numFmtId="0" fontId="39" fillId="0" borderId="0" xfId="0" applyFont="1" applyAlignment="1">
      <alignment vertical="top" wrapText="1"/>
    </xf>
    <xf numFmtId="0" fontId="39" fillId="0" borderId="0" xfId="0" applyFont="1" applyFill="1" applyAlignment="1">
      <alignment vertical="center"/>
    </xf>
    <xf numFmtId="0" fontId="31" fillId="0" borderId="0" xfId="0" applyFont="1" applyFill="1" applyAlignment="1">
      <alignment vertical="center"/>
    </xf>
    <xf numFmtId="0" fontId="6" fillId="0" borderId="0" xfId="0" applyFont="1" applyFill="1" applyAlignment="1">
      <alignment vertical="center"/>
    </xf>
    <xf numFmtId="0" fontId="31" fillId="0" borderId="8" xfId="0" applyFont="1" applyFill="1" applyBorder="1" applyAlignment="1">
      <alignment vertical="top" wrapText="1"/>
    </xf>
    <xf numFmtId="0" fontId="39" fillId="0" borderId="0" xfId="0" applyFont="1" applyFill="1" applyAlignment="1">
      <alignment vertical="top" wrapText="1"/>
    </xf>
    <xf numFmtId="0" fontId="31" fillId="0" borderId="0" xfId="0" applyFont="1" applyFill="1" applyAlignment="1">
      <alignment horizontal="justify" vertical="top" wrapText="1"/>
    </xf>
    <xf numFmtId="0" fontId="6" fillId="0" borderId="1" xfId="0" applyFont="1" applyFill="1" applyBorder="1" applyAlignment="1">
      <alignment vertical="center"/>
    </xf>
    <xf numFmtId="0" fontId="31" fillId="0" borderId="0" xfId="0" applyFont="1" applyFill="1" applyBorder="1" applyAlignment="1">
      <alignment vertical="center" wrapText="1"/>
    </xf>
    <xf numFmtId="0" fontId="31" fillId="0" borderId="8" xfId="0" applyFont="1" applyFill="1" applyBorder="1" applyAlignment="1">
      <alignment vertical="center" wrapText="1"/>
    </xf>
    <xf numFmtId="0" fontId="31" fillId="0" borderId="0" xfId="0" applyFont="1" applyFill="1" applyAlignment="1">
      <alignment vertical="center" wrapText="1"/>
    </xf>
    <xf numFmtId="0" fontId="31" fillId="0" borderId="0" xfId="0" applyFont="1" applyBorder="1" applyAlignment="1">
      <alignment vertical="center" wrapText="1"/>
    </xf>
    <xf numFmtId="164" fontId="5" fillId="4" borderId="6" xfId="0" applyNumberFormat="1" applyFont="1" applyFill="1" applyBorder="1" applyAlignment="1">
      <alignment horizontal="center"/>
    </xf>
    <xf numFmtId="164" fontId="5" fillId="4" borderId="4" xfId="0" applyNumberFormat="1" applyFont="1" applyFill="1" applyBorder="1" applyAlignment="1">
      <alignment horizontal="center"/>
    </xf>
    <xf numFmtId="0" fontId="6" fillId="21" borderId="6" xfId="0" applyFont="1" applyFill="1" applyBorder="1" applyAlignment="1">
      <alignment horizontal="center" vertical="center"/>
    </xf>
    <xf numFmtId="0" fontId="6" fillId="21" borderId="4" xfId="0" applyFont="1" applyFill="1" applyBorder="1" applyAlignment="1">
      <alignment horizontal="center" vertical="center"/>
    </xf>
    <xf numFmtId="0" fontId="6" fillId="21" borderId="7" xfId="0" applyFont="1" applyFill="1" applyBorder="1" applyAlignment="1">
      <alignment horizontal="center" vertical="center"/>
    </xf>
    <xf numFmtId="0" fontId="5" fillId="0" borderId="0" xfId="0" applyNumberFormat="1" applyFont="1" applyFill="1" applyAlignment="1">
      <alignment horizontal="left" vertical="top" wrapText="1"/>
    </xf>
    <xf numFmtId="0" fontId="0" fillId="0" borderId="0" xfId="0" applyFill="1" applyAlignment="1">
      <alignment vertical="top" wrapText="1"/>
    </xf>
    <xf numFmtId="164" fontId="5" fillId="3" borderId="5" xfId="0" applyNumberFormat="1" applyFont="1" applyFill="1" applyBorder="1" applyAlignment="1">
      <alignment horizontal="center"/>
    </xf>
    <xf numFmtId="0" fontId="5" fillId="0" borderId="15" xfId="0" applyNumberFormat="1" applyFont="1" applyFill="1" applyBorder="1" applyAlignment="1">
      <alignment horizontal="left" vertical="top" wrapText="1"/>
    </xf>
    <xf numFmtId="0" fontId="5" fillId="0" borderId="5" xfId="0" applyNumberFormat="1" applyFont="1" applyFill="1" applyBorder="1" applyAlignment="1">
      <alignment horizontal="left" vertical="top" wrapText="1"/>
    </xf>
    <xf numFmtId="0" fontId="5" fillId="0" borderId="16" xfId="0" applyNumberFormat="1" applyFont="1" applyFill="1" applyBorder="1" applyAlignment="1">
      <alignment horizontal="left" vertical="top" wrapText="1"/>
    </xf>
    <xf numFmtId="0" fontId="5" fillId="0" borderId="17" xfId="0" applyNumberFormat="1" applyFont="1" applyFill="1" applyBorder="1" applyAlignment="1">
      <alignment horizontal="left" vertical="top" wrapText="1"/>
    </xf>
    <xf numFmtId="0" fontId="5" fillId="0" borderId="18" xfId="0" applyNumberFormat="1" applyFont="1" applyFill="1" applyBorder="1" applyAlignment="1">
      <alignment horizontal="left" vertical="top" wrapText="1"/>
    </xf>
    <xf numFmtId="0" fontId="5" fillId="0" borderId="19" xfId="0" applyNumberFormat="1" applyFont="1" applyFill="1" applyBorder="1" applyAlignment="1">
      <alignment horizontal="left" vertical="top" wrapText="1"/>
    </xf>
    <xf numFmtId="0" fontId="0" fillId="0" borderId="0" xfId="0" applyAlignment="1">
      <alignment vertical="top" wrapText="1"/>
    </xf>
    <xf numFmtId="0" fontId="3" fillId="9" borderId="0" xfId="0" applyNumberFormat="1" applyFont="1" applyFill="1" applyAlignment="1">
      <alignment horizontal="left" vertical="top" wrapText="1"/>
    </xf>
    <xf numFmtId="164" fontId="3" fillId="0" borderId="0" xfId="0" applyNumberFormat="1" applyFont="1" applyFill="1" applyAlignment="1">
      <alignment horizontal="left" vertical="top" wrapText="1"/>
    </xf>
    <xf numFmtId="0" fontId="12" fillId="0" borderId="0" xfId="0" applyNumberFormat="1" applyFont="1" applyFill="1" applyAlignment="1">
      <alignment horizontal="left" vertical="top" wrapText="1"/>
    </xf>
    <xf numFmtId="0" fontId="12"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12" fillId="0" borderId="1" xfId="0" applyNumberFormat="1" applyFont="1" applyFill="1" applyBorder="1" applyAlignment="1">
      <alignment horizontal="left"/>
    </xf>
    <xf numFmtId="0" fontId="1" fillId="2" borderId="0" xfId="0" applyFont="1" applyFill="1" applyAlignment="1">
      <alignment horizontal="center" vertical="center"/>
    </xf>
    <xf numFmtId="0" fontId="3" fillId="9" borderId="0" xfId="0" applyNumberFormat="1" applyFont="1" applyFill="1" applyBorder="1" applyAlignment="1">
      <alignment horizontal="left" wrapText="1"/>
    </xf>
    <xf numFmtId="0" fontId="6" fillId="11" borderId="4" xfId="0" applyNumberFormat="1" applyFont="1" applyFill="1" applyBorder="1" applyAlignment="1">
      <alignment horizontal="center" wrapText="1"/>
    </xf>
    <xf numFmtId="0" fontId="18" fillId="3" borderId="5" xfId="0" applyNumberFormat="1" applyFont="1" applyFill="1" applyBorder="1" applyAlignment="1">
      <alignment horizontal="left" vertical="center" wrapText="1"/>
    </xf>
    <xf numFmtId="0" fontId="0" fillId="3" borderId="5" xfId="0" applyNumberFormat="1" applyFont="1" applyFill="1" applyBorder="1" applyAlignment="1">
      <alignment horizontal="left" wrapText="1"/>
    </xf>
    <xf numFmtId="0" fontId="15" fillId="0" borderId="0" xfId="0" applyNumberFormat="1" applyFont="1" applyFill="1" applyAlignment="1">
      <alignment horizontal="center"/>
    </xf>
    <xf numFmtId="0" fontId="0" fillId="0" borderId="0" xfId="0" applyAlignment="1">
      <alignment vertical="center"/>
    </xf>
    <xf numFmtId="0" fontId="3" fillId="11" borderId="5" xfId="0" applyNumberFormat="1" applyFont="1" applyFill="1" applyBorder="1" applyAlignment="1">
      <alignment horizontal="center"/>
    </xf>
    <xf numFmtId="0" fontId="18" fillId="3" borderId="5" xfId="0" applyNumberFormat="1" applyFont="1" applyFill="1" applyBorder="1" applyAlignment="1">
      <alignment horizontal="left" wrapText="1"/>
    </xf>
    <xf numFmtId="0" fontId="18" fillId="3"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4" borderId="6" xfId="0" applyFill="1" applyBorder="1" applyAlignment="1">
      <alignment horizontal="left" vertical="center" wrapText="1"/>
    </xf>
    <xf numFmtId="0" fontId="0" fillId="4" borderId="4" xfId="0" applyFill="1" applyBorder="1" applyAlignment="1">
      <alignment horizontal="left" vertical="center" wrapText="1"/>
    </xf>
    <xf numFmtId="0" fontId="0" fillId="4" borderId="7" xfId="0" applyFill="1" applyBorder="1" applyAlignment="1">
      <alignment horizontal="left" vertical="center" wrapText="1"/>
    </xf>
    <xf numFmtId="0" fontId="20" fillId="0" borderId="0" xfId="0" applyFont="1" applyBorder="1" applyAlignment="1">
      <alignment horizontal="left" vertical="top"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7" xfId="0" applyFont="1" applyBorder="1" applyAlignment="1">
      <alignment horizontal="left" vertical="center" wrapText="1"/>
    </xf>
    <xf numFmtId="0" fontId="24" fillId="0" borderId="0" xfId="0" applyFont="1" applyBorder="1" applyAlignment="1">
      <alignment horizontal="left" vertical="center" wrapText="1"/>
    </xf>
    <xf numFmtId="0" fontId="0" fillId="0" borderId="0" xfId="0" applyAlignment="1">
      <alignment horizontal="left" vertical="top" wrapText="1"/>
    </xf>
    <xf numFmtId="0" fontId="31" fillId="0" borderId="8" xfId="0" applyFont="1" applyFill="1" applyBorder="1" applyAlignment="1">
      <alignment horizontal="left" vertical="center" wrapText="1"/>
    </xf>
    <xf numFmtId="0" fontId="31" fillId="0" borderId="0" xfId="0" applyFont="1" applyFill="1" applyAlignment="1">
      <alignment horizontal="left" vertical="center" wrapText="1"/>
    </xf>
    <xf numFmtId="0" fontId="19" fillId="0" borderId="0" xfId="0" applyFont="1" applyAlignment="1">
      <alignment vertical="center" wrapText="1"/>
    </xf>
    <xf numFmtId="0" fontId="0" fillId="0" borderId="0" xfId="0" applyAlignment="1">
      <alignment vertical="center" wrapText="1"/>
    </xf>
    <xf numFmtId="0" fontId="0" fillId="13" borderId="5" xfId="0" applyFill="1" applyBorder="1" applyAlignment="1">
      <alignment vertical="center" wrapText="1"/>
    </xf>
    <xf numFmtId="0" fontId="28" fillId="0" borderId="27" xfId="0" applyFont="1" applyBorder="1" applyAlignment="1">
      <alignment vertical="top" wrapText="1"/>
    </xf>
    <xf numFmtId="0" fontId="0" fillId="0" borderId="28" xfId="0" applyBorder="1" applyAlignment="1">
      <alignment vertical="top" wrapText="1"/>
    </xf>
    <xf numFmtId="0" fontId="0" fillId="0" borderId="24" xfId="0" applyBorder="1" applyAlignment="1">
      <alignment vertical="top" wrapText="1"/>
    </xf>
    <xf numFmtId="0" fontId="29" fillId="0" borderId="0" xfId="0" applyFont="1" applyAlignment="1">
      <alignment vertical="top" wrapText="1"/>
    </xf>
    <xf numFmtId="0" fontId="0" fillId="4" borderId="5" xfId="0" applyFill="1" applyBorder="1" applyAlignment="1">
      <alignment vertical="top" wrapText="1"/>
    </xf>
    <xf numFmtId="0" fontId="0" fillId="4" borderId="5" xfId="0" applyFill="1" applyBorder="1" applyAlignment="1">
      <alignment vertical="center" wrapText="1"/>
    </xf>
    <xf numFmtId="0" fontId="0" fillId="4" borderId="6" xfId="0" applyFill="1" applyBorder="1" applyAlignment="1">
      <alignment horizontal="left"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31" fillId="0" borderId="8" xfId="0" applyFont="1" applyFill="1" applyBorder="1" applyAlignment="1">
      <alignment horizontal="left" vertical="top" wrapText="1"/>
    </xf>
    <xf numFmtId="0" fontId="31" fillId="0" borderId="0" xfId="0" applyFont="1" applyFill="1" applyBorder="1" applyAlignment="1">
      <alignment horizontal="left" vertical="top" wrapText="1"/>
    </xf>
    <xf numFmtId="0" fontId="39" fillId="0" borderId="8"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0" fillId="4" borderId="29" xfId="0" applyFill="1" applyBorder="1" applyAlignment="1">
      <alignment vertical="center" wrapText="1"/>
    </xf>
    <xf numFmtId="0" fontId="0" fillId="4" borderId="1" xfId="0" applyFill="1" applyBorder="1" applyAlignment="1">
      <alignment horizontal="left" vertical="center"/>
    </xf>
    <xf numFmtId="0" fontId="6" fillId="4" borderId="6" xfId="0" applyFont="1" applyFill="1" applyBorder="1" applyAlignment="1">
      <alignment horizontal="left" vertical="center"/>
    </xf>
    <xf numFmtId="0" fontId="6" fillId="4" borderId="4" xfId="0" applyFont="1" applyFill="1" applyBorder="1" applyAlignment="1">
      <alignment horizontal="left" vertical="center"/>
    </xf>
    <xf numFmtId="0" fontId="6" fillId="4" borderId="7" xfId="0" applyFont="1" applyFill="1" applyBorder="1" applyAlignment="1">
      <alignment horizontal="left" vertical="center"/>
    </xf>
    <xf numFmtId="0" fontId="0" fillId="13" borderId="5" xfId="0" applyFill="1" applyBorder="1" applyAlignment="1">
      <alignment vertical="top" wrapText="1"/>
    </xf>
    <xf numFmtId="0" fontId="0" fillId="4" borderId="6" xfId="0" applyFill="1" applyBorder="1" applyAlignment="1">
      <alignment horizontal="left" vertical="top" wrapText="1"/>
    </xf>
    <xf numFmtId="0" fontId="0" fillId="4" borderId="4" xfId="0" applyFill="1" applyBorder="1" applyAlignment="1">
      <alignment horizontal="left" vertical="top" wrapText="1"/>
    </xf>
    <xf numFmtId="0" fontId="0" fillId="4" borderId="7" xfId="0" applyFill="1" applyBorder="1" applyAlignment="1">
      <alignment horizontal="left" vertical="top" wrapText="1"/>
    </xf>
    <xf numFmtId="0" fontId="6" fillId="16" borderId="6" xfId="0" applyFont="1" applyFill="1" applyBorder="1" applyAlignment="1">
      <alignment horizontal="left" vertical="center"/>
    </xf>
    <xf numFmtId="0" fontId="6" fillId="16" borderId="4" xfId="0" applyFont="1" applyFill="1" applyBorder="1" applyAlignment="1">
      <alignment horizontal="left" vertical="center"/>
    </xf>
    <xf numFmtId="0" fontId="6" fillId="16" borderId="7" xfId="0" applyFont="1" applyFill="1" applyBorder="1" applyAlignment="1">
      <alignment horizontal="left" vertical="center"/>
    </xf>
    <xf numFmtId="0" fontId="0" fillId="13" borderId="5" xfId="0" applyFill="1" applyBorder="1" applyAlignment="1">
      <alignment horizontal="left" vertical="center"/>
    </xf>
    <xf numFmtId="0" fontId="6" fillId="13" borderId="6" xfId="0" applyFont="1" applyFill="1" applyBorder="1" applyAlignment="1">
      <alignment horizontal="left" vertical="center"/>
    </xf>
    <xf numFmtId="0" fontId="6" fillId="13" borderId="4" xfId="0" applyFont="1" applyFill="1" applyBorder="1" applyAlignment="1">
      <alignment horizontal="left" vertical="center"/>
    </xf>
    <xf numFmtId="0" fontId="6" fillId="13" borderId="7" xfId="0" applyFont="1" applyFill="1" applyBorder="1" applyAlignment="1">
      <alignment horizontal="left" vertical="center"/>
    </xf>
    <xf numFmtId="0" fontId="0" fillId="11" borderId="5" xfId="0" applyFill="1" applyBorder="1" applyAlignment="1">
      <alignment vertical="top" wrapText="1"/>
    </xf>
    <xf numFmtId="0" fontId="0" fillId="11" borderId="5" xfId="0" applyFill="1" applyBorder="1" applyAlignment="1">
      <alignment vertical="center" wrapText="1"/>
    </xf>
    <xf numFmtId="0" fontId="0" fillId="11" borderId="5" xfId="0" applyFill="1" applyBorder="1" applyAlignment="1">
      <alignment horizontal="left" vertical="center"/>
    </xf>
    <xf numFmtId="0" fontId="0" fillId="16" borderId="6" xfId="0" applyFill="1" applyBorder="1" applyAlignment="1">
      <alignment horizontal="left" vertical="center" wrapText="1"/>
    </xf>
    <xf numFmtId="0" fontId="0" fillId="16" borderId="4" xfId="0" applyFill="1" applyBorder="1" applyAlignment="1">
      <alignment horizontal="left" vertical="center" wrapText="1"/>
    </xf>
    <xf numFmtId="0" fontId="0" fillId="16" borderId="7" xfId="0" applyFill="1" applyBorder="1" applyAlignment="1">
      <alignment horizontal="left" vertical="center" wrapText="1"/>
    </xf>
    <xf numFmtId="0" fontId="39" fillId="0" borderId="8" xfId="0" applyFont="1" applyFill="1" applyBorder="1" applyAlignment="1">
      <alignment horizontal="left" vertical="center"/>
    </xf>
    <xf numFmtId="0" fontId="39" fillId="0" borderId="0" xfId="0" applyFont="1" applyFill="1" applyAlignment="1">
      <alignment horizontal="left" vertical="center"/>
    </xf>
    <xf numFmtId="0" fontId="6" fillId="11" borderId="6" xfId="0" applyFont="1" applyFill="1" applyBorder="1" applyAlignment="1">
      <alignment horizontal="left" vertical="center"/>
    </xf>
    <xf numFmtId="0" fontId="6" fillId="11" borderId="4" xfId="0" applyFont="1" applyFill="1" applyBorder="1" applyAlignment="1">
      <alignment horizontal="left" vertical="center"/>
    </xf>
    <xf numFmtId="0" fontId="6" fillId="11" borderId="7" xfId="0" applyFont="1" applyFill="1" applyBorder="1" applyAlignment="1">
      <alignment horizontal="left" vertical="center"/>
    </xf>
    <xf numFmtId="0" fontId="0" fillId="16" borderId="5" xfId="0" applyFill="1" applyBorder="1" applyAlignment="1">
      <alignment horizontal="center" vertical="center"/>
    </xf>
    <xf numFmtId="0" fontId="0" fillId="16" borderId="5" xfId="0" applyFill="1" applyBorder="1" applyAlignment="1">
      <alignment vertical="top" wrapText="1"/>
    </xf>
    <xf numFmtId="0" fontId="0" fillId="16" borderId="6" xfId="0" applyFill="1" applyBorder="1" applyAlignment="1">
      <alignment vertical="top" wrapText="1"/>
    </xf>
    <xf numFmtId="0" fontId="0" fillId="16" borderId="4" xfId="0" applyFill="1" applyBorder="1" applyAlignment="1">
      <alignment vertical="top" wrapText="1"/>
    </xf>
    <xf numFmtId="0" fontId="0" fillId="16" borderId="7" xfId="0" applyFill="1" applyBorder="1" applyAlignment="1">
      <alignment vertical="top" wrapText="1"/>
    </xf>
    <xf numFmtId="0" fontId="39" fillId="0" borderId="8" xfId="0" applyFont="1" applyFill="1" applyBorder="1" applyAlignment="1">
      <alignment horizontal="left" vertical="top" wrapText="1"/>
    </xf>
    <xf numFmtId="0" fontId="39" fillId="0" borderId="0" xfId="0" applyFont="1" applyFill="1" applyAlignment="1">
      <alignment horizontal="left" vertical="top" wrapText="1"/>
    </xf>
    <xf numFmtId="0" fontId="6" fillId="16" borderId="5" xfId="0" applyFont="1" applyFill="1" applyBorder="1" applyAlignment="1">
      <alignment horizontal="left" vertical="center"/>
    </xf>
    <xf numFmtId="0" fontId="0" fillId="16" borderId="5" xfId="0" applyFill="1" applyBorder="1" applyAlignment="1">
      <alignment horizontal="left" vertical="center" wrapText="1"/>
    </xf>
    <xf numFmtId="0" fontId="0" fillId="16" borderId="6" xfId="0" applyFill="1" applyBorder="1" applyAlignment="1">
      <alignment horizontal="left" vertical="center"/>
    </xf>
    <xf numFmtId="0" fontId="0" fillId="16" borderId="4" xfId="0" applyFill="1" applyBorder="1" applyAlignment="1">
      <alignment horizontal="left" vertical="center"/>
    </xf>
    <xf numFmtId="0" fontId="0" fillId="16" borderId="7" xfId="0" applyFill="1" applyBorder="1" applyAlignment="1">
      <alignment horizontal="left" vertical="center"/>
    </xf>
    <xf numFmtId="0" fontId="39" fillId="0" borderId="8" xfId="0" applyFont="1" applyFill="1" applyBorder="1" applyAlignment="1">
      <alignment horizontal="center" vertical="center"/>
    </xf>
    <xf numFmtId="0" fontId="39" fillId="0" borderId="0" xfId="0" applyFont="1" applyFill="1" applyAlignment="1">
      <alignment horizontal="center" vertical="center"/>
    </xf>
    <xf numFmtId="0" fontId="39" fillId="0" borderId="0" xfId="0" applyFont="1" applyFill="1" applyBorder="1" applyAlignment="1">
      <alignment horizontal="left" vertical="top" wrapText="1"/>
    </xf>
    <xf numFmtId="0" fontId="31" fillId="0" borderId="0" xfId="0" applyFont="1" applyBorder="1" applyAlignment="1">
      <alignment horizontal="left" vertical="center" wrapText="1"/>
    </xf>
    <xf numFmtId="0" fontId="31" fillId="0" borderId="8" xfId="0" applyFont="1" applyBorder="1" applyAlignment="1">
      <alignment horizontal="left" vertical="center" wrapText="1"/>
    </xf>
    <xf numFmtId="0" fontId="31" fillId="0" borderId="0" xfId="0" applyFont="1" applyAlignment="1">
      <alignment horizontal="left" vertical="center" wrapText="1"/>
    </xf>
    <xf numFmtId="0" fontId="31" fillId="0" borderId="0" xfId="0" applyFont="1" applyFill="1" applyBorder="1" applyAlignment="1">
      <alignment horizontal="left" vertical="center" wrapText="1"/>
    </xf>
    <xf numFmtId="0" fontId="20" fillId="0" borderId="0" xfId="0" applyFont="1" applyAlignment="1">
      <alignment vertical="top" wrapText="1"/>
    </xf>
    <xf numFmtId="0" fontId="20" fillId="0" borderId="4" xfId="0" applyFont="1" applyBorder="1" applyAlignment="1">
      <alignment horizontal="left" vertical="center"/>
    </xf>
    <xf numFmtId="0" fontId="20" fillId="0" borderId="7" xfId="0" applyFont="1" applyBorder="1" applyAlignment="1">
      <alignment horizontal="left" vertical="center"/>
    </xf>
    <xf numFmtId="0" fontId="0" fillId="0" borderId="0" xfId="0" applyFill="1" applyBorder="1" applyAlignment="1">
      <alignment horizontal="left" vertical="top" wrapText="1"/>
    </xf>
    <xf numFmtId="0" fontId="0" fillId="4" borderId="5" xfId="0" applyFill="1" applyBorder="1" applyAlignment="1">
      <alignment horizontal="left" vertical="center" wrapText="1"/>
    </xf>
    <xf numFmtId="0" fontId="0" fillId="0" borderId="8" xfId="0" applyBorder="1" applyAlignment="1">
      <alignment horizontal="left" vertical="top" wrapText="1"/>
    </xf>
    <xf numFmtId="0" fontId="0" fillId="0" borderId="29" xfId="0" applyBorder="1" applyAlignment="1">
      <alignment horizontal="center" vertical="center"/>
    </xf>
    <xf numFmtId="0" fontId="0" fillId="0" borderId="9"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40" fillId="5" borderId="0" xfId="0" applyFont="1" applyFill="1" applyAlignment="1">
      <alignment vertical="center"/>
    </xf>
    <xf numFmtId="0" fontId="41" fillId="5" borderId="31" xfId="0" applyFont="1" applyFill="1" applyBorder="1" applyAlignment="1">
      <alignment vertical="center"/>
    </xf>
    <xf numFmtId="0" fontId="40" fillId="0" borderId="0" xfId="0" applyFont="1" applyAlignment="1">
      <alignment vertical="center"/>
    </xf>
    <xf numFmtId="0" fontId="42" fillId="5" borderId="0" xfId="0" applyFont="1" applyFill="1" applyAlignment="1">
      <alignment vertical="center"/>
    </xf>
    <xf numFmtId="0" fontId="43" fillId="5" borderId="0" xfId="0" applyFont="1" applyFill="1" applyAlignment="1">
      <alignment vertical="center"/>
    </xf>
    <xf numFmtId="0" fontId="44" fillId="5" borderId="0" xfId="0" applyFont="1" applyFill="1" applyAlignment="1">
      <alignment vertical="center"/>
    </xf>
    <xf numFmtId="0" fontId="45" fillId="5" borderId="0" xfId="0" applyFont="1" applyFill="1" applyAlignment="1">
      <alignment vertical="center"/>
    </xf>
    <xf numFmtId="0" fontId="46" fillId="5" borderId="0" xfId="0" applyFont="1" applyFill="1" applyAlignment="1">
      <alignment horizontal="left" vertical="center" wrapText="1"/>
    </xf>
    <xf numFmtId="0" fontId="40" fillId="5" borderId="0" xfId="0" applyFont="1" applyFill="1" applyAlignment="1">
      <alignment vertical="center" wrapText="1"/>
    </xf>
    <xf numFmtId="0" fontId="46" fillId="5" borderId="0" xfId="0" applyFont="1" applyFill="1" applyAlignment="1">
      <alignment vertical="center" wrapText="1"/>
    </xf>
    <xf numFmtId="0" fontId="48" fillId="18" borderId="27" xfId="0" applyFont="1" applyFill="1" applyBorder="1" applyAlignment="1">
      <alignment vertical="center" wrapText="1"/>
    </xf>
    <xf numFmtId="0" fontId="49" fillId="18" borderId="28" xfId="0" applyFont="1" applyFill="1" applyBorder="1" applyAlignment="1">
      <alignment vertical="center" wrapText="1"/>
    </xf>
    <xf numFmtId="0" fontId="49" fillId="18" borderId="24" xfId="0" applyFont="1" applyFill="1" applyBorder="1" applyAlignment="1">
      <alignment vertical="center" wrapText="1"/>
    </xf>
    <xf numFmtId="0" fontId="50" fillId="19" borderId="23" xfId="0" applyFont="1" applyFill="1" applyBorder="1" applyAlignment="1">
      <alignment vertical="center" wrapText="1"/>
    </xf>
    <xf numFmtId="0" fontId="50" fillId="19" borderId="24" xfId="0" applyFont="1" applyFill="1" applyBorder="1" applyAlignment="1">
      <alignment vertical="center" wrapText="1"/>
    </xf>
    <xf numFmtId="0" fontId="50" fillId="0" borderId="32" xfId="0" applyFont="1" applyBorder="1" applyAlignment="1">
      <alignment vertical="center" wrapText="1"/>
    </xf>
    <xf numFmtId="0" fontId="44" fillId="0" borderId="32" xfId="0" applyFont="1" applyBorder="1" applyAlignment="1">
      <alignment vertical="center" wrapText="1"/>
    </xf>
    <xf numFmtId="0" fontId="44" fillId="0" borderId="33" xfId="0" applyFont="1" applyBorder="1" applyAlignment="1">
      <alignment vertical="center" wrapText="1"/>
    </xf>
    <xf numFmtId="0" fontId="50" fillId="0" borderId="25" xfId="0" applyFont="1" applyBorder="1" applyAlignment="1">
      <alignment vertical="center" wrapText="1"/>
    </xf>
    <xf numFmtId="0" fontId="44" fillId="0" borderId="25" xfId="0" applyFont="1" applyBorder="1" applyAlignment="1">
      <alignment vertical="center" wrapText="1"/>
    </xf>
    <xf numFmtId="0" fontId="51" fillId="0" borderId="26" xfId="0" applyFont="1" applyBorder="1" applyAlignment="1">
      <alignment vertical="center" wrapText="1"/>
    </xf>
    <xf numFmtId="0" fontId="50" fillId="0" borderId="34" xfId="0" applyFont="1" applyBorder="1" applyAlignment="1">
      <alignment vertical="center" wrapText="1"/>
    </xf>
    <xf numFmtId="0" fontId="51" fillId="0" borderId="34" xfId="0" applyFont="1" applyBorder="1" applyAlignment="1">
      <alignment vertical="center" wrapText="1"/>
    </xf>
    <xf numFmtId="0" fontId="44" fillId="0" borderId="34" xfId="0" applyFont="1" applyBorder="1" applyAlignment="1">
      <alignment vertical="center" wrapText="1"/>
    </xf>
    <xf numFmtId="0" fontId="40" fillId="0" borderId="25" xfId="0" applyFont="1" applyBorder="1" applyAlignment="1">
      <alignment vertical="top" wrapText="1"/>
    </xf>
    <xf numFmtId="0" fontId="44" fillId="0" borderId="26" xfId="0" applyFont="1" applyBorder="1" applyAlignment="1">
      <alignment vertical="center" wrapText="1"/>
    </xf>
    <xf numFmtId="0" fontId="44" fillId="12" borderId="35" xfId="0" applyFont="1" applyFill="1" applyBorder="1" applyAlignment="1">
      <alignment vertical="center" wrapText="1"/>
    </xf>
    <xf numFmtId="0" fontId="44" fillId="12" borderId="36" xfId="0" applyFont="1" applyFill="1" applyBorder="1" applyAlignment="1">
      <alignment vertical="center" wrapText="1"/>
    </xf>
    <xf numFmtId="0" fontId="50" fillId="12" borderId="32" xfId="0" applyFont="1" applyFill="1" applyBorder="1" applyAlignment="1">
      <alignment vertical="center" wrapText="1"/>
    </xf>
    <xf numFmtId="0" fontId="44" fillId="12" borderId="37" xfId="0" applyFont="1" applyFill="1" applyBorder="1" applyAlignment="1">
      <alignment vertical="center" wrapText="1"/>
    </xf>
    <xf numFmtId="0" fontId="44" fillId="12" borderId="26" xfId="0" applyFont="1" applyFill="1" applyBorder="1" applyAlignment="1">
      <alignment vertical="center" wrapText="1"/>
    </xf>
    <xf numFmtId="0" fontId="50" fillId="12" borderId="25" xfId="0" applyFont="1" applyFill="1" applyBorder="1" applyAlignment="1">
      <alignment vertical="center" wrapText="1"/>
    </xf>
    <xf numFmtId="0" fontId="50" fillId="0" borderId="35" xfId="0" applyFont="1" applyBorder="1" applyAlignment="1">
      <alignment vertical="center" wrapText="1"/>
    </xf>
    <xf numFmtId="0" fontId="50" fillId="0" borderId="36" xfId="0" applyFont="1" applyBorder="1" applyAlignment="1">
      <alignment vertical="center" wrapText="1"/>
    </xf>
    <xf numFmtId="0" fontId="50" fillId="0" borderId="33" xfId="0" applyFont="1" applyBorder="1" applyAlignment="1">
      <alignment vertical="center" wrapText="1"/>
    </xf>
    <xf numFmtId="1" fontId="50" fillId="0" borderId="32" xfId="0" applyNumberFormat="1" applyFont="1" applyBorder="1" applyAlignment="1">
      <alignment vertical="center" wrapText="1"/>
    </xf>
    <xf numFmtId="0" fontId="51" fillId="0" borderId="37" xfId="0" applyFont="1" applyBorder="1" applyAlignment="1">
      <alignment vertical="center" wrapText="1"/>
    </xf>
    <xf numFmtId="0" fontId="51" fillId="0" borderId="26" xfId="0" applyFont="1" applyBorder="1" applyAlignment="1">
      <alignment vertical="center" wrapText="1"/>
    </xf>
    <xf numFmtId="1" fontId="50" fillId="0" borderId="25" xfId="0" applyNumberFormat="1" applyFont="1" applyBorder="1" applyAlignment="1">
      <alignment vertical="center" wrapText="1"/>
    </xf>
    <xf numFmtId="0" fontId="44" fillId="0" borderId="35" xfId="0" applyFont="1" applyBorder="1" applyAlignment="1">
      <alignment vertical="center" wrapText="1"/>
    </xf>
    <xf numFmtId="0" fontId="44" fillId="0" borderId="36" xfId="0" applyFont="1" applyBorder="1" applyAlignment="1">
      <alignment vertical="center" wrapText="1"/>
    </xf>
    <xf numFmtId="0" fontId="44" fillId="0" borderId="37" xfId="0" applyFont="1" applyBorder="1" applyAlignment="1">
      <alignment vertical="center" wrapText="1"/>
    </xf>
    <xf numFmtId="0" fontId="44" fillId="0" borderId="26" xfId="0" applyFont="1" applyBorder="1" applyAlignment="1">
      <alignment vertical="center" wrapText="1"/>
    </xf>
    <xf numFmtId="0" fontId="50" fillId="12" borderId="34" xfId="0" applyFont="1" applyFill="1" applyBorder="1" applyAlignment="1">
      <alignment vertical="center" wrapText="1"/>
    </xf>
    <xf numFmtId="0" fontId="44" fillId="12" borderId="32" xfId="0" applyFont="1" applyFill="1" applyBorder="1" applyAlignment="1">
      <alignment vertical="center" wrapText="1"/>
    </xf>
    <xf numFmtId="0" fontId="50" fillId="12" borderId="33" xfId="0" applyFont="1" applyFill="1" applyBorder="1" applyAlignment="1">
      <alignment vertical="center" wrapText="1"/>
    </xf>
    <xf numFmtId="0" fontId="40" fillId="0" borderId="38" xfId="0" applyFont="1" applyBorder="1" applyAlignment="1">
      <alignment vertical="top" wrapText="1"/>
    </xf>
    <xf numFmtId="0" fontId="51" fillId="12" borderId="34" xfId="0" applyFont="1" applyFill="1" applyBorder="1" applyAlignment="1">
      <alignment vertical="center" wrapText="1"/>
    </xf>
    <xf numFmtId="0" fontId="44" fillId="12" borderId="34" xfId="0" applyFont="1" applyFill="1" applyBorder="1" applyAlignment="1">
      <alignment vertical="center" wrapText="1"/>
    </xf>
    <xf numFmtId="0" fontId="51" fillId="12" borderId="33" xfId="0" applyFont="1" applyFill="1" applyBorder="1" applyAlignment="1">
      <alignment vertical="center" wrapText="1"/>
    </xf>
    <xf numFmtId="0" fontId="50" fillId="12" borderId="34" xfId="0" applyFont="1" applyFill="1" applyBorder="1" applyAlignment="1">
      <alignment vertical="center" wrapText="1"/>
    </xf>
    <xf numFmtId="0" fontId="51" fillId="12" borderId="25" xfId="0" applyFont="1" applyFill="1" applyBorder="1" applyAlignment="1">
      <alignment vertical="center" wrapText="1"/>
    </xf>
    <xf numFmtId="0" fontId="44" fillId="12" borderId="25" xfId="0" applyFont="1" applyFill="1" applyBorder="1" applyAlignment="1">
      <alignment vertical="center" wrapText="1"/>
    </xf>
    <xf numFmtId="0" fontId="44" fillId="12" borderId="26" xfId="0" applyFont="1" applyFill="1" applyBorder="1" applyAlignment="1">
      <alignment vertical="center" wrapText="1"/>
    </xf>
    <xf numFmtId="0" fontId="52" fillId="5" borderId="0" xfId="0" applyFont="1" applyFill="1" applyAlignment="1">
      <alignment vertical="center"/>
    </xf>
    <xf numFmtId="0" fontId="44" fillId="5" borderId="0" xfId="0" applyFont="1" applyFill="1" applyAlignment="1">
      <alignment vertical="center" wrapText="1"/>
    </xf>
    <xf numFmtId="0" fontId="53" fillId="18" borderId="27" xfId="0" applyFont="1" applyFill="1" applyBorder="1" applyAlignment="1">
      <alignment vertical="center"/>
    </xf>
    <xf numFmtId="0" fontId="49" fillId="18" borderId="28" xfId="0" applyFont="1" applyFill="1" applyBorder="1" applyAlignment="1">
      <alignment vertical="center"/>
    </xf>
    <xf numFmtId="0" fontId="49" fillId="18" borderId="24" xfId="0" applyFont="1" applyFill="1" applyBorder="1" applyAlignment="1">
      <alignment vertical="center"/>
    </xf>
    <xf numFmtId="0" fontId="51" fillId="0" borderId="25" xfId="0" applyFont="1" applyBorder="1" applyAlignment="1">
      <alignment vertical="center" wrapText="1"/>
    </xf>
    <xf numFmtId="0" fontId="44" fillId="12" borderId="33" xfId="0" applyFont="1" applyFill="1" applyBorder="1" applyAlignment="1">
      <alignment vertical="center" wrapText="1"/>
    </xf>
    <xf numFmtId="0" fontId="50" fillId="6" borderId="23" xfId="0" applyFont="1" applyFill="1" applyBorder="1" applyAlignment="1">
      <alignment vertical="center"/>
    </xf>
    <xf numFmtId="0" fontId="40" fillId="6" borderId="23" xfId="0" applyFont="1" applyFill="1" applyBorder="1" applyAlignment="1">
      <alignment vertical="center"/>
    </xf>
    <xf numFmtId="0" fontId="56" fillId="6" borderId="23" xfId="0" applyFont="1" applyFill="1" applyBorder="1" applyAlignment="1">
      <alignment vertical="center"/>
    </xf>
    <xf numFmtId="0" fontId="51" fillId="6" borderId="23" xfId="0" applyFont="1" applyFill="1" applyBorder="1" applyAlignment="1">
      <alignment vertical="center"/>
    </xf>
    <xf numFmtId="0" fontId="40" fillId="0" borderId="0" xfId="0" applyFont="1" applyBorder="1" applyAlignment="1">
      <alignment vertical="top" wrapText="1"/>
    </xf>
    <xf numFmtId="0" fontId="40" fillId="5" borderId="0" xfId="0" applyFont="1" applyFill="1" applyAlignment="1">
      <alignment vertical="top"/>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7"/>
  <sheetViews>
    <sheetView zoomScale="75" zoomScaleNormal="75" workbookViewId="0">
      <selection activeCell="L15" sqref="L15"/>
    </sheetView>
  </sheetViews>
  <sheetFormatPr defaultColWidth="9.140625" defaultRowHeight="15" x14ac:dyDescent="0.25"/>
  <cols>
    <col min="1" max="1" width="2.7109375" style="2" customWidth="1"/>
    <col min="2" max="2" width="2.42578125" style="2" customWidth="1"/>
    <col min="3" max="3" width="13.140625" style="2" customWidth="1"/>
    <col min="4" max="14" width="12.7109375" style="2" customWidth="1"/>
    <col min="15" max="15" width="13.85546875" style="2" customWidth="1"/>
    <col min="16" max="16" width="12.7109375" style="2" customWidth="1"/>
    <col min="17" max="17" width="13.7109375" style="2" customWidth="1"/>
    <col min="18" max="19" width="12.7109375" style="2" customWidth="1"/>
    <col min="20" max="20" width="13.85546875" style="2" customWidth="1"/>
    <col min="21" max="24" width="12.7109375" style="2" customWidth="1"/>
    <col min="25" max="25" width="13.28515625" style="2" customWidth="1"/>
    <col min="26" max="45" width="9.140625" style="2" customWidth="1"/>
    <col min="46" max="16384" width="9.140625" style="2"/>
  </cols>
  <sheetData>
    <row r="1" spans="1:45" s="1" customFormat="1" ht="42.75" customHeight="1" x14ac:dyDescent="0.25">
      <c r="A1" s="229" t="s">
        <v>217</v>
      </c>
      <c r="B1" s="229"/>
      <c r="C1" s="229"/>
      <c r="D1" s="229"/>
      <c r="E1" s="229"/>
      <c r="F1" s="229"/>
      <c r="G1" s="229"/>
      <c r="H1" s="229"/>
      <c r="I1" s="229"/>
      <c r="J1" s="229"/>
      <c r="K1" s="229"/>
      <c r="L1" s="229"/>
      <c r="M1" s="229"/>
      <c r="N1" s="229"/>
      <c r="O1" s="229"/>
      <c r="P1" s="229"/>
      <c r="Q1" s="229"/>
      <c r="R1" s="229"/>
      <c r="S1" s="229"/>
      <c r="T1" s="229"/>
      <c r="U1" s="229"/>
      <c r="V1" s="229"/>
      <c r="W1" s="229"/>
      <c r="X1" s="229"/>
      <c r="Y1" s="229"/>
    </row>
    <row r="2" spans="1:45" ht="17.25" customHeight="1" x14ac:dyDescent="0.2">
      <c r="C2" s="3" t="s">
        <v>0</v>
      </c>
      <c r="D2" s="4"/>
      <c r="E2" s="4"/>
      <c r="F2" s="4"/>
      <c r="G2" s="4"/>
      <c r="H2" s="4"/>
      <c r="I2" s="4"/>
      <c r="J2" s="4"/>
      <c r="K2" s="4"/>
      <c r="L2" s="4"/>
      <c r="M2" s="4"/>
      <c r="N2" s="4"/>
      <c r="O2" s="4"/>
      <c r="P2" s="4"/>
      <c r="Q2" s="4"/>
      <c r="R2" s="4"/>
      <c r="S2" s="4"/>
      <c r="T2" s="4"/>
      <c r="U2" s="4"/>
      <c r="V2" s="4"/>
      <c r="W2" s="4"/>
      <c r="X2" s="4"/>
    </row>
    <row r="3" spans="1:45" ht="17.25" customHeight="1" x14ac:dyDescent="0.25">
      <c r="B3" s="5"/>
      <c r="C3" s="6" t="s">
        <v>1</v>
      </c>
      <c r="D3" s="7"/>
      <c r="E3" s="7"/>
      <c r="F3" s="7"/>
      <c r="G3" s="7"/>
      <c r="H3" s="7"/>
      <c r="I3" s="7"/>
      <c r="J3" s="7"/>
      <c r="K3" s="7"/>
      <c r="L3" s="7"/>
      <c r="M3" s="7"/>
      <c r="N3" s="7"/>
      <c r="O3" s="7"/>
      <c r="P3" s="7"/>
      <c r="Q3" s="7"/>
      <c r="R3" s="7"/>
      <c r="S3" s="7"/>
      <c r="T3" s="7"/>
      <c r="U3" s="43"/>
      <c r="V3" s="43"/>
      <c r="W3" s="43"/>
      <c r="X3" s="43"/>
      <c r="Y3" s="88"/>
    </row>
    <row r="4" spans="1:45" ht="17.25" customHeight="1" x14ac:dyDescent="0.25">
      <c r="A4" s="8"/>
      <c r="B4" s="9"/>
      <c r="C4" s="10"/>
      <c r="D4" s="215" t="s">
        <v>240</v>
      </c>
      <c r="E4" s="215"/>
      <c r="F4" s="215"/>
      <c r="G4" s="215"/>
      <c r="H4" s="215"/>
      <c r="I4" s="215"/>
      <c r="J4" s="215"/>
      <c r="K4" s="215"/>
      <c r="L4" s="215"/>
      <c r="M4" s="215"/>
      <c r="N4" s="215"/>
      <c r="O4" s="169"/>
      <c r="P4" s="208" t="s">
        <v>241</v>
      </c>
      <c r="Q4" s="209"/>
      <c r="R4" s="209"/>
      <c r="S4" s="209"/>
      <c r="T4" s="209"/>
      <c r="U4" s="209"/>
      <c r="V4" s="176"/>
      <c r="W4" s="210" t="s">
        <v>242</v>
      </c>
      <c r="X4" s="211"/>
      <c r="Y4" s="212"/>
      <c r="Z4" s="167"/>
      <c r="AA4" s="88"/>
    </row>
    <row r="5" spans="1:45" ht="156.75" customHeight="1" x14ac:dyDescent="0.25">
      <c r="A5" s="12"/>
      <c r="B5" s="13"/>
      <c r="C5" s="177" t="s">
        <v>2</v>
      </c>
      <c r="D5" s="14" t="s">
        <v>3</v>
      </c>
      <c r="E5" s="14" t="s">
        <v>4</v>
      </c>
      <c r="F5" s="14" t="s">
        <v>5</v>
      </c>
      <c r="G5" s="14" t="s">
        <v>6</v>
      </c>
      <c r="H5" s="14" t="s">
        <v>7</v>
      </c>
      <c r="I5" s="14" t="s">
        <v>8</v>
      </c>
      <c r="J5" s="14" t="s">
        <v>9</v>
      </c>
      <c r="K5" s="14" t="s">
        <v>10</v>
      </c>
      <c r="L5" s="15" t="s">
        <v>11</v>
      </c>
      <c r="M5" s="16" t="s">
        <v>12</v>
      </c>
      <c r="N5" s="16" t="s">
        <v>13</v>
      </c>
      <c r="O5" s="170" t="s">
        <v>222</v>
      </c>
      <c r="P5" s="17" t="s">
        <v>223</v>
      </c>
      <c r="Q5" s="17" t="s">
        <v>224</v>
      </c>
      <c r="R5" s="17" t="s">
        <v>225</v>
      </c>
      <c r="S5" s="179" t="s">
        <v>226</v>
      </c>
      <c r="T5" s="17" t="s">
        <v>227</v>
      </c>
      <c r="U5" s="180" t="s">
        <v>235</v>
      </c>
      <c r="V5" s="172" t="s">
        <v>236</v>
      </c>
      <c r="W5" s="172" t="s">
        <v>228</v>
      </c>
      <c r="X5" s="172" t="s">
        <v>218</v>
      </c>
      <c r="Y5" s="174" t="s">
        <v>219</v>
      </c>
      <c r="Z5" s="18"/>
      <c r="AA5" s="19"/>
      <c r="AB5" s="19"/>
      <c r="AC5" s="19"/>
      <c r="AD5" s="19"/>
      <c r="AE5" s="19"/>
      <c r="AF5" s="19"/>
      <c r="AG5" s="19"/>
      <c r="AH5" s="19"/>
      <c r="AI5" s="19"/>
      <c r="AJ5" s="19"/>
      <c r="AK5" s="19"/>
      <c r="AL5" s="19"/>
      <c r="AM5" s="19"/>
      <c r="AN5" s="19"/>
      <c r="AO5" s="19"/>
      <c r="AP5" s="19"/>
      <c r="AQ5" s="19"/>
      <c r="AR5" s="19"/>
      <c r="AS5" s="19"/>
    </row>
    <row r="6" spans="1:45" ht="17.25" customHeight="1" x14ac:dyDescent="0.25">
      <c r="A6" s="8"/>
      <c r="B6" s="20"/>
      <c r="C6" s="178" t="s">
        <v>14</v>
      </c>
      <c r="D6" s="21"/>
      <c r="E6" s="21"/>
      <c r="F6" s="21"/>
      <c r="G6" s="21"/>
      <c r="H6" s="22"/>
      <c r="I6" s="22"/>
      <c r="J6" s="23"/>
      <c r="K6" s="23"/>
      <c r="L6" s="24"/>
      <c r="M6" s="25"/>
      <c r="N6" s="26"/>
      <c r="O6" s="171"/>
      <c r="P6" s="27"/>
      <c r="Q6" s="28"/>
      <c r="R6" s="28"/>
      <c r="S6" s="28"/>
      <c r="T6" s="28"/>
      <c r="U6" s="181"/>
      <c r="V6" s="173"/>
      <c r="W6" s="173"/>
      <c r="X6" s="173"/>
      <c r="Y6" s="175"/>
      <c r="Z6" s="11"/>
    </row>
    <row r="7" spans="1:45" s="39" customFormat="1" ht="9.75" customHeight="1" x14ac:dyDescent="0.25">
      <c r="A7" s="29"/>
      <c r="B7" s="30"/>
      <c r="C7" s="31"/>
      <c r="D7" s="32"/>
      <c r="E7" s="32"/>
      <c r="F7" s="32"/>
      <c r="G7" s="32"/>
      <c r="H7" s="33"/>
      <c r="I7" s="33"/>
      <c r="J7" s="34"/>
      <c r="K7" s="34"/>
      <c r="L7" s="35"/>
      <c r="M7" s="35"/>
      <c r="N7" s="34"/>
      <c r="O7" s="32"/>
      <c r="P7" s="36"/>
      <c r="Q7" s="36"/>
      <c r="R7" s="36"/>
      <c r="S7" s="36"/>
      <c r="T7" s="36"/>
      <c r="U7" s="36"/>
      <c r="V7" s="36"/>
      <c r="W7" s="36"/>
      <c r="X7" s="36"/>
      <c r="Y7" s="37"/>
      <c r="Z7" s="38"/>
    </row>
    <row r="8" spans="1:45" ht="31.5" customHeight="1" x14ac:dyDescent="0.25">
      <c r="A8" s="8"/>
      <c r="B8" s="40"/>
      <c r="C8" s="230" t="s">
        <v>15</v>
      </c>
      <c r="D8" s="230"/>
      <c r="E8" s="230"/>
      <c r="F8" s="230"/>
      <c r="G8" s="230"/>
      <c r="H8" s="230"/>
      <c r="I8" s="230"/>
      <c r="J8" s="230"/>
      <c r="K8" s="230"/>
      <c r="L8" s="230"/>
      <c r="M8" s="230"/>
      <c r="N8" s="230"/>
      <c r="O8" s="230"/>
      <c r="P8" s="230"/>
      <c r="Q8" s="230"/>
      <c r="R8" s="43"/>
      <c r="S8" s="43"/>
      <c r="T8" s="43"/>
      <c r="U8" s="43"/>
      <c r="V8" s="43"/>
      <c r="W8" s="43"/>
      <c r="X8" s="43"/>
      <c r="Y8" s="41"/>
      <c r="Z8" s="11"/>
    </row>
    <row r="9" spans="1:45" s="44" customFormat="1" ht="7.5" customHeight="1" thickBot="1" x14ac:dyDescent="0.3">
      <c r="A9" s="8"/>
      <c r="B9" s="40"/>
      <c r="C9" s="42"/>
      <c r="D9" s="43"/>
      <c r="E9" s="43"/>
      <c r="F9" s="43"/>
      <c r="G9" s="43"/>
      <c r="H9" s="43"/>
      <c r="I9" s="43"/>
      <c r="J9" s="43"/>
      <c r="K9" s="43"/>
      <c r="L9" s="43"/>
      <c r="M9" s="43"/>
      <c r="N9" s="43"/>
      <c r="O9" s="43"/>
      <c r="P9" s="43"/>
      <c r="Q9" s="43"/>
      <c r="R9" s="43"/>
      <c r="S9" s="43"/>
      <c r="T9" s="43"/>
      <c r="U9" s="43"/>
      <c r="V9" s="43"/>
      <c r="W9" s="43"/>
      <c r="X9" s="43"/>
      <c r="Y9" s="41"/>
      <c r="Z9" s="11"/>
    </row>
    <row r="10" spans="1:45" ht="17.25" customHeight="1" x14ac:dyDescent="0.25">
      <c r="A10" s="8"/>
      <c r="B10" s="40"/>
      <c r="C10" s="45" t="s">
        <v>16</v>
      </c>
      <c r="D10" s="46"/>
      <c r="E10" s="46"/>
      <c r="F10" s="46"/>
      <c r="G10" s="47"/>
      <c r="H10" s="48"/>
      <c r="I10" s="48"/>
      <c r="J10" s="48"/>
      <c r="K10" s="48"/>
      <c r="L10" s="48"/>
      <c r="M10" s="48"/>
      <c r="N10" s="48"/>
      <c r="O10" s="48"/>
      <c r="P10" s="48"/>
      <c r="Q10" s="49"/>
      <c r="R10" s="43"/>
      <c r="S10" s="43"/>
      <c r="T10" s="43"/>
      <c r="U10" s="43"/>
      <c r="V10" s="43"/>
      <c r="W10" s="43"/>
      <c r="X10" s="43"/>
      <c r="Y10" s="41"/>
      <c r="Z10" s="11"/>
    </row>
    <row r="11" spans="1:45" ht="52.5" customHeight="1" x14ac:dyDescent="0.25">
      <c r="A11" s="8"/>
      <c r="B11" s="40"/>
      <c r="C11" s="216" t="s">
        <v>17</v>
      </c>
      <c r="D11" s="217"/>
      <c r="E11" s="217"/>
      <c r="F11" s="217"/>
      <c r="G11" s="217"/>
      <c r="H11" s="217"/>
      <c r="I11" s="217"/>
      <c r="J11" s="217"/>
      <c r="K11" s="217"/>
      <c r="L11" s="217"/>
      <c r="M11" s="217"/>
      <c r="N11" s="217"/>
      <c r="O11" s="217"/>
      <c r="P11" s="217"/>
      <c r="Q11" s="218"/>
      <c r="R11" s="50"/>
      <c r="S11" s="166"/>
      <c r="T11" s="166"/>
      <c r="U11" s="166"/>
      <c r="V11" s="166"/>
      <c r="W11" s="166"/>
      <c r="X11" s="166"/>
      <c r="Y11" s="168"/>
      <c r="Z11" s="166"/>
      <c r="AA11" s="166"/>
    </row>
    <row r="12" spans="1:45" ht="50.25" customHeight="1" thickBot="1" x14ac:dyDescent="0.3">
      <c r="A12" s="8"/>
      <c r="B12" s="40"/>
      <c r="C12" s="219" t="s">
        <v>18</v>
      </c>
      <c r="D12" s="220"/>
      <c r="E12" s="220"/>
      <c r="F12" s="220"/>
      <c r="G12" s="220"/>
      <c r="H12" s="220"/>
      <c r="I12" s="220"/>
      <c r="J12" s="220"/>
      <c r="K12" s="220"/>
      <c r="L12" s="220"/>
      <c r="M12" s="220"/>
      <c r="N12" s="220"/>
      <c r="O12" s="220"/>
      <c r="P12" s="220"/>
      <c r="Q12" s="221"/>
      <c r="R12" s="50"/>
      <c r="S12" s="166"/>
      <c r="T12" s="166"/>
      <c r="U12" s="166"/>
      <c r="V12" s="166"/>
      <c r="W12" s="166"/>
      <c r="X12" s="166"/>
      <c r="Y12" s="168"/>
      <c r="Z12" s="166"/>
      <c r="AA12" s="166"/>
    </row>
    <row r="13" spans="1:45" s="53" customFormat="1" ht="8.25" customHeight="1" x14ac:dyDescent="0.25">
      <c r="A13" s="51"/>
      <c r="B13" s="52"/>
      <c r="C13" s="213"/>
      <c r="D13" s="222"/>
      <c r="E13" s="222"/>
      <c r="F13" s="222"/>
      <c r="G13" s="222"/>
      <c r="H13" s="222"/>
      <c r="I13" s="222"/>
      <c r="J13" s="222"/>
      <c r="K13" s="222"/>
      <c r="L13" s="222"/>
      <c r="M13" s="222"/>
      <c r="N13" s="222"/>
      <c r="O13" s="222"/>
      <c r="P13" s="222"/>
      <c r="Q13" s="222"/>
      <c r="Y13" s="54"/>
      <c r="Z13" s="55"/>
    </row>
    <row r="14" spans="1:45" s="53" customFormat="1" ht="57" customHeight="1" x14ac:dyDescent="0.25">
      <c r="A14" s="51"/>
      <c r="B14" s="52"/>
      <c r="C14" s="223" t="s">
        <v>19</v>
      </c>
      <c r="D14" s="223"/>
      <c r="E14" s="223"/>
      <c r="F14" s="223"/>
      <c r="G14" s="223"/>
      <c r="H14" s="223"/>
      <c r="I14" s="223"/>
      <c r="J14" s="223"/>
      <c r="K14" s="223"/>
      <c r="L14" s="223"/>
      <c r="M14" s="223"/>
      <c r="N14" s="223"/>
      <c r="O14" s="223"/>
      <c r="P14" s="223"/>
      <c r="Q14" s="223"/>
      <c r="R14" s="56"/>
      <c r="S14" s="56"/>
      <c r="T14" s="56"/>
      <c r="U14" s="56"/>
      <c r="V14" s="56"/>
      <c r="W14" s="56"/>
      <c r="X14" s="56"/>
      <c r="Y14" s="54"/>
      <c r="Z14" s="55"/>
    </row>
    <row r="15" spans="1:45" s="57" customFormat="1" ht="9.75" customHeight="1" x14ac:dyDescent="0.25">
      <c r="A15" s="51"/>
      <c r="B15" s="52"/>
      <c r="C15" s="56"/>
      <c r="D15" s="56"/>
      <c r="E15" s="56"/>
      <c r="F15" s="56"/>
      <c r="G15" s="56"/>
      <c r="H15" s="56"/>
      <c r="I15" s="56"/>
      <c r="J15" s="56"/>
      <c r="K15" s="56"/>
      <c r="L15" s="56"/>
      <c r="M15" s="56"/>
      <c r="N15" s="56"/>
      <c r="O15" s="56"/>
      <c r="P15" s="56"/>
      <c r="Q15" s="56"/>
      <c r="R15" s="56"/>
      <c r="S15" s="56"/>
      <c r="T15" s="56"/>
      <c r="U15" s="56"/>
      <c r="V15" s="56"/>
      <c r="W15" s="56"/>
      <c r="X15" s="56"/>
      <c r="Y15" s="54"/>
      <c r="Z15" s="55"/>
    </row>
    <row r="16" spans="1:45" s="53" customFormat="1" ht="48" customHeight="1" x14ac:dyDescent="0.25">
      <c r="A16" s="51"/>
      <c r="B16" s="52"/>
      <c r="C16" s="223" t="s">
        <v>20</v>
      </c>
      <c r="D16" s="223"/>
      <c r="E16" s="223"/>
      <c r="F16" s="223"/>
      <c r="G16" s="223"/>
      <c r="H16" s="223"/>
      <c r="I16" s="223"/>
      <c r="J16" s="223"/>
      <c r="K16" s="223"/>
      <c r="L16" s="223"/>
      <c r="M16" s="223"/>
      <c r="N16" s="223"/>
      <c r="O16" s="223"/>
      <c r="P16" s="223"/>
      <c r="Q16" s="223"/>
      <c r="R16" s="56"/>
      <c r="S16" s="56"/>
      <c r="T16" s="56"/>
      <c r="U16" s="56"/>
      <c r="V16" s="56"/>
      <c r="W16" s="56"/>
      <c r="X16" s="56"/>
      <c r="Y16" s="54"/>
      <c r="Z16" s="55"/>
    </row>
    <row r="17" spans="1:26" s="53" customFormat="1" ht="9.75" customHeight="1" x14ac:dyDescent="0.25">
      <c r="A17" s="51"/>
      <c r="B17" s="52"/>
      <c r="C17" s="56"/>
      <c r="D17" s="56"/>
      <c r="E17" s="56"/>
      <c r="F17" s="56"/>
      <c r="G17" s="56"/>
      <c r="H17" s="56"/>
      <c r="I17" s="56"/>
      <c r="J17" s="56"/>
      <c r="K17" s="56"/>
      <c r="L17" s="56"/>
      <c r="M17" s="56"/>
      <c r="N17" s="56"/>
      <c r="O17" s="56"/>
      <c r="P17" s="56"/>
      <c r="Q17" s="56"/>
      <c r="R17" s="56"/>
      <c r="S17" s="56"/>
      <c r="T17" s="56"/>
      <c r="U17" s="56"/>
      <c r="V17" s="56"/>
      <c r="W17" s="56"/>
      <c r="X17" s="56"/>
      <c r="Y17" s="54"/>
      <c r="Z17" s="55"/>
    </row>
    <row r="18" spans="1:26" s="53" customFormat="1" ht="18" customHeight="1" x14ac:dyDescent="0.25">
      <c r="A18" s="51"/>
      <c r="B18" s="52"/>
      <c r="C18" s="58" t="s">
        <v>21</v>
      </c>
      <c r="D18" s="59"/>
      <c r="E18" s="59"/>
      <c r="F18" s="59"/>
      <c r="G18" s="59"/>
      <c r="H18" s="59"/>
      <c r="I18" s="59"/>
      <c r="J18" s="59"/>
      <c r="K18" s="59"/>
      <c r="L18" s="59"/>
      <c r="M18" s="59"/>
      <c r="N18" s="59"/>
      <c r="O18" s="59"/>
      <c r="P18" s="59"/>
      <c r="Q18" s="59"/>
      <c r="R18" s="56"/>
      <c r="S18" s="56"/>
      <c r="T18" s="56"/>
      <c r="U18" s="56"/>
      <c r="V18" s="56"/>
      <c r="W18" s="56"/>
      <c r="X18" s="56"/>
      <c r="Y18" s="54"/>
      <c r="Z18" s="55"/>
    </row>
    <row r="19" spans="1:26" s="57" customFormat="1" ht="10.5" customHeight="1" x14ac:dyDescent="0.25">
      <c r="A19" s="51"/>
      <c r="B19" s="52"/>
      <c r="C19" s="60"/>
      <c r="D19" s="60"/>
      <c r="E19" s="60"/>
      <c r="F19" s="60"/>
      <c r="G19" s="60"/>
      <c r="H19" s="60"/>
      <c r="I19" s="60"/>
      <c r="J19" s="60"/>
      <c r="K19" s="60"/>
      <c r="L19" s="60"/>
      <c r="M19" s="60"/>
      <c r="N19" s="60"/>
      <c r="O19" s="60"/>
      <c r="P19" s="60"/>
      <c r="Q19" s="60"/>
      <c r="R19" s="56"/>
      <c r="S19" s="56"/>
      <c r="T19" s="56"/>
      <c r="U19" s="56"/>
      <c r="V19" s="56"/>
      <c r="W19" s="56"/>
      <c r="X19" s="56"/>
      <c r="Y19" s="54"/>
      <c r="Z19" s="55"/>
    </row>
    <row r="20" spans="1:26" s="53" customFormat="1" ht="18.75" customHeight="1" x14ac:dyDescent="0.25">
      <c r="A20" s="51"/>
      <c r="B20" s="52"/>
      <c r="C20" s="61" t="s">
        <v>22</v>
      </c>
      <c r="D20" s="60"/>
      <c r="E20" s="60"/>
      <c r="F20" s="56"/>
      <c r="G20" s="56"/>
      <c r="H20" s="56"/>
      <c r="I20" s="56"/>
      <c r="J20" s="56"/>
      <c r="K20" s="56"/>
      <c r="L20" s="56"/>
      <c r="M20" s="56"/>
      <c r="N20" s="56"/>
      <c r="O20" s="56"/>
      <c r="P20" s="56"/>
      <c r="Q20" s="56"/>
      <c r="R20" s="56"/>
      <c r="S20" s="56"/>
      <c r="T20" s="56"/>
      <c r="U20" s="56"/>
      <c r="V20" s="56"/>
      <c r="W20" s="56"/>
      <c r="X20" s="56"/>
      <c r="Y20" s="54"/>
      <c r="Z20" s="55"/>
    </row>
    <row r="21" spans="1:26" s="53" customFormat="1" ht="31.5" customHeight="1" x14ac:dyDescent="0.25">
      <c r="A21" s="51"/>
      <c r="B21" s="52"/>
      <c r="C21" s="213" t="s">
        <v>23</v>
      </c>
      <c r="D21" s="222"/>
      <c r="E21" s="222"/>
      <c r="F21" s="222"/>
      <c r="G21" s="222"/>
      <c r="H21" s="222"/>
      <c r="I21" s="222"/>
      <c r="J21" s="222"/>
      <c r="K21" s="222"/>
      <c r="L21" s="222"/>
      <c r="M21" s="222"/>
      <c r="N21" s="222"/>
      <c r="O21" s="222"/>
      <c r="P21" s="222"/>
      <c r="Q21" s="222"/>
      <c r="Y21" s="54"/>
      <c r="Z21" s="55"/>
    </row>
    <row r="22" spans="1:26" s="53" customFormat="1" ht="31.5" customHeight="1" x14ac:dyDescent="0.25">
      <c r="A22" s="51"/>
      <c r="B22" s="52"/>
      <c r="C22" s="213" t="s">
        <v>24</v>
      </c>
      <c r="D22" s="222"/>
      <c r="E22" s="222"/>
      <c r="F22" s="222"/>
      <c r="G22" s="222"/>
      <c r="H22" s="222"/>
      <c r="I22" s="222"/>
      <c r="J22" s="222"/>
      <c r="K22" s="222"/>
      <c r="L22" s="222"/>
      <c r="M22" s="222"/>
      <c r="N22" s="222"/>
      <c r="O22" s="222"/>
      <c r="P22" s="222"/>
      <c r="Q22" s="222"/>
      <c r="Y22" s="54"/>
      <c r="Z22" s="55"/>
    </row>
    <row r="23" spans="1:26" s="53" customFormat="1" ht="45" customHeight="1" x14ac:dyDescent="0.25">
      <c r="A23" s="51"/>
      <c r="B23" s="52"/>
      <c r="C23" s="213" t="s">
        <v>25</v>
      </c>
      <c r="D23" s="214"/>
      <c r="E23" s="214"/>
      <c r="F23" s="214"/>
      <c r="G23" s="214"/>
      <c r="H23" s="214"/>
      <c r="I23" s="214"/>
      <c r="J23" s="214"/>
      <c r="K23" s="214"/>
      <c r="L23" s="214"/>
      <c r="M23" s="214"/>
      <c r="N23" s="214"/>
      <c r="O23" s="214"/>
      <c r="P23" s="214"/>
      <c r="Q23" s="214"/>
      <c r="Y23" s="54"/>
      <c r="Z23" s="55"/>
    </row>
    <row r="24" spans="1:26" s="53" customFormat="1" ht="51" customHeight="1" x14ac:dyDescent="0.25">
      <c r="A24" s="51"/>
      <c r="B24" s="52"/>
      <c r="C24" s="213" t="s">
        <v>26</v>
      </c>
      <c r="D24" s="213"/>
      <c r="E24" s="213"/>
      <c r="F24" s="213"/>
      <c r="G24" s="213"/>
      <c r="H24" s="213"/>
      <c r="I24" s="213"/>
      <c r="J24" s="213"/>
      <c r="K24" s="213"/>
      <c r="L24" s="213"/>
      <c r="M24" s="213"/>
      <c r="N24" s="213"/>
      <c r="O24" s="213"/>
      <c r="P24" s="213"/>
      <c r="Q24" s="213"/>
      <c r="R24" s="63"/>
      <c r="S24" s="63"/>
      <c r="T24" s="63"/>
      <c r="U24" s="63"/>
      <c r="V24" s="63"/>
      <c r="W24" s="63"/>
      <c r="X24" s="63"/>
      <c r="Y24" s="54"/>
      <c r="Z24" s="55"/>
    </row>
    <row r="25" spans="1:26" s="53" customFormat="1" ht="62.25" customHeight="1" x14ac:dyDescent="0.25">
      <c r="A25" s="51"/>
      <c r="B25" s="52"/>
      <c r="C25" s="213" t="s">
        <v>27</v>
      </c>
      <c r="D25" s="213"/>
      <c r="E25" s="213"/>
      <c r="F25" s="213"/>
      <c r="G25" s="213"/>
      <c r="H25" s="213"/>
      <c r="I25" s="213"/>
      <c r="J25" s="213"/>
      <c r="K25" s="213"/>
      <c r="L25" s="213"/>
      <c r="M25" s="213"/>
      <c r="N25" s="213"/>
      <c r="O25" s="213"/>
      <c r="P25" s="213"/>
      <c r="Q25" s="213"/>
      <c r="R25" s="63"/>
      <c r="S25" s="63"/>
      <c r="T25" s="63"/>
      <c r="U25" s="63"/>
      <c r="V25" s="63"/>
      <c r="W25" s="63"/>
      <c r="X25" s="63"/>
      <c r="Y25" s="54"/>
      <c r="Z25" s="55"/>
    </row>
    <row r="26" spans="1:26" s="53" customFormat="1" ht="31.5" customHeight="1" x14ac:dyDescent="0.25">
      <c r="A26" s="51"/>
      <c r="B26" s="52"/>
      <c r="C26" s="224" t="s">
        <v>28</v>
      </c>
      <c r="D26" s="224"/>
      <c r="E26" s="224"/>
      <c r="F26" s="224"/>
      <c r="G26" s="224"/>
      <c r="H26" s="224"/>
      <c r="I26" s="224"/>
      <c r="J26" s="224"/>
      <c r="K26" s="224"/>
      <c r="L26" s="224"/>
      <c r="M26" s="224"/>
      <c r="N26" s="224"/>
      <c r="O26" s="224"/>
      <c r="P26" s="224"/>
      <c r="Q26" s="224"/>
      <c r="R26" s="64"/>
      <c r="S26" s="64"/>
      <c r="T26" s="64"/>
      <c r="U26" s="64"/>
      <c r="V26" s="64"/>
      <c r="W26" s="64"/>
      <c r="X26" s="64"/>
      <c r="Y26" s="54"/>
      <c r="Z26" s="55"/>
    </row>
    <row r="27" spans="1:26" s="53" customFormat="1" ht="31.5" customHeight="1" x14ac:dyDescent="0.25">
      <c r="A27" s="51"/>
      <c r="B27" s="52"/>
      <c r="C27" s="224" t="s">
        <v>29</v>
      </c>
      <c r="D27" s="224"/>
      <c r="E27" s="224"/>
      <c r="F27" s="224"/>
      <c r="G27" s="224"/>
      <c r="H27" s="224"/>
      <c r="I27" s="224"/>
      <c r="J27" s="224"/>
      <c r="K27" s="224"/>
      <c r="L27" s="224"/>
      <c r="M27" s="224"/>
      <c r="N27" s="224"/>
      <c r="O27" s="224"/>
      <c r="P27" s="224"/>
      <c r="Q27" s="224"/>
      <c r="R27" s="64"/>
      <c r="S27" s="64"/>
      <c r="T27" s="64"/>
      <c r="U27" s="64"/>
      <c r="V27" s="64"/>
      <c r="W27" s="64"/>
      <c r="X27" s="64"/>
      <c r="Y27" s="54"/>
      <c r="Z27" s="55"/>
    </row>
    <row r="28" spans="1:26" s="53" customFormat="1" ht="31.5" customHeight="1" x14ac:dyDescent="0.25">
      <c r="A28" s="51"/>
      <c r="B28" s="52"/>
      <c r="C28" s="224" t="s">
        <v>30</v>
      </c>
      <c r="D28" s="224"/>
      <c r="E28" s="224"/>
      <c r="F28" s="224"/>
      <c r="G28" s="224"/>
      <c r="H28" s="224"/>
      <c r="I28" s="224"/>
      <c r="J28" s="224"/>
      <c r="K28" s="224"/>
      <c r="L28" s="224"/>
      <c r="M28" s="224"/>
      <c r="N28" s="224"/>
      <c r="O28" s="224"/>
      <c r="P28" s="224"/>
      <c r="Q28" s="224"/>
      <c r="R28" s="64"/>
      <c r="S28" s="64"/>
      <c r="T28" s="64"/>
      <c r="U28" s="64"/>
      <c r="V28" s="64"/>
      <c r="W28" s="64"/>
      <c r="X28" s="64"/>
      <c r="Y28" s="54"/>
      <c r="Z28" s="55"/>
    </row>
    <row r="29" spans="1:26" s="53" customFormat="1" ht="31.5" customHeight="1" x14ac:dyDescent="0.25">
      <c r="A29" s="51"/>
      <c r="B29" s="52"/>
      <c r="C29" s="224" t="s">
        <v>31</v>
      </c>
      <c r="D29" s="224"/>
      <c r="E29" s="224"/>
      <c r="F29" s="224"/>
      <c r="G29" s="224"/>
      <c r="H29" s="224"/>
      <c r="I29" s="224"/>
      <c r="J29" s="224"/>
      <c r="K29" s="224"/>
      <c r="L29" s="224"/>
      <c r="M29" s="224"/>
      <c r="N29" s="224"/>
      <c r="O29" s="224"/>
      <c r="P29" s="224"/>
      <c r="Q29" s="224"/>
      <c r="R29" s="64"/>
      <c r="S29" s="64"/>
      <c r="T29" s="64"/>
      <c r="U29" s="64"/>
      <c r="V29" s="64"/>
      <c r="W29" s="64"/>
      <c r="X29" s="64"/>
      <c r="Y29" s="54"/>
      <c r="Z29" s="55"/>
    </row>
    <row r="30" spans="1:26" s="53" customFormat="1" ht="32.25" customHeight="1" x14ac:dyDescent="0.25">
      <c r="A30" s="51"/>
      <c r="B30" s="52"/>
      <c r="C30" s="224" t="s">
        <v>32</v>
      </c>
      <c r="D30" s="224"/>
      <c r="E30" s="224"/>
      <c r="F30" s="224"/>
      <c r="G30" s="224"/>
      <c r="H30" s="224"/>
      <c r="I30" s="224"/>
      <c r="J30" s="224"/>
      <c r="K30" s="224"/>
      <c r="L30" s="224"/>
      <c r="M30" s="224"/>
      <c r="N30" s="224"/>
      <c r="O30" s="224"/>
      <c r="P30" s="224"/>
      <c r="Q30" s="224"/>
      <c r="R30" s="64"/>
      <c r="S30" s="64"/>
      <c r="T30" s="64"/>
      <c r="U30" s="64"/>
      <c r="V30" s="64"/>
      <c r="W30" s="64"/>
      <c r="X30" s="64"/>
      <c r="Y30" s="54"/>
      <c r="Z30" s="55"/>
    </row>
    <row r="31" spans="1:26" s="53" customFormat="1" ht="31.5" customHeight="1" x14ac:dyDescent="0.25">
      <c r="A31" s="51"/>
      <c r="B31" s="52"/>
      <c r="C31" s="213" t="s">
        <v>229</v>
      </c>
      <c r="D31" s="213"/>
      <c r="E31" s="213"/>
      <c r="F31" s="213"/>
      <c r="G31" s="213"/>
      <c r="H31" s="213"/>
      <c r="I31" s="213"/>
      <c r="J31" s="213"/>
      <c r="K31" s="213"/>
      <c r="L31" s="213"/>
      <c r="M31" s="213"/>
      <c r="N31" s="213"/>
      <c r="O31" s="213"/>
      <c r="P31" s="213"/>
      <c r="Q31" s="213"/>
      <c r="Y31" s="54"/>
      <c r="Z31" s="55"/>
    </row>
    <row r="32" spans="1:26" s="53" customFormat="1" ht="31.5" customHeight="1" x14ac:dyDescent="0.25">
      <c r="A32" s="51"/>
      <c r="B32" s="52"/>
      <c r="C32" s="213" t="s">
        <v>230</v>
      </c>
      <c r="D32" s="222"/>
      <c r="E32" s="222"/>
      <c r="F32" s="222"/>
      <c r="G32" s="222"/>
      <c r="H32" s="222"/>
      <c r="I32" s="222"/>
      <c r="J32" s="222"/>
      <c r="K32" s="222"/>
      <c r="L32" s="222"/>
      <c r="M32" s="222"/>
      <c r="N32" s="222"/>
      <c r="O32" s="222"/>
      <c r="P32" s="222"/>
      <c r="Q32" s="222"/>
      <c r="Y32" s="54"/>
      <c r="Z32" s="55"/>
    </row>
    <row r="33" spans="1:26" s="53" customFormat="1" ht="31.5" customHeight="1" x14ac:dyDescent="0.25">
      <c r="A33" s="51"/>
      <c r="B33" s="52"/>
      <c r="C33" s="213" t="s">
        <v>231</v>
      </c>
      <c r="D33" s="222"/>
      <c r="E33" s="222"/>
      <c r="F33" s="222"/>
      <c r="G33" s="222"/>
      <c r="H33" s="222"/>
      <c r="I33" s="222"/>
      <c r="J33" s="222"/>
      <c r="K33" s="222"/>
      <c r="L33" s="222"/>
      <c r="M33" s="222"/>
      <c r="N33" s="222"/>
      <c r="O33" s="222"/>
      <c r="P33" s="222"/>
      <c r="Q33" s="222"/>
      <c r="Y33" s="54"/>
      <c r="Z33" s="55"/>
    </row>
    <row r="34" spans="1:26" s="53" customFormat="1" ht="31.5" customHeight="1" x14ac:dyDescent="0.25">
      <c r="A34" s="51"/>
      <c r="B34" s="52"/>
      <c r="C34" s="213" t="s">
        <v>232</v>
      </c>
      <c r="D34" s="222"/>
      <c r="E34" s="222"/>
      <c r="F34" s="222"/>
      <c r="G34" s="222"/>
      <c r="H34" s="222"/>
      <c r="I34" s="222"/>
      <c r="J34" s="222"/>
      <c r="K34" s="222"/>
      <c r="L34" s="222"/>
      <c r="M34" s="222"/>
      <c r="N34" s="222"/>
      <c r="O34" s="222"/>
      <c r="P34" s="222"/>
      <c r="Q34" s="222"/>
      <c r="Y34" s="54"/>
      <c r="Z34" s="55"/>
    </row>
    <row r="35" spans="1:26" s="53" customFormat="1" ht="31.5" customHeight="1" x14ac:dyDescent="0.25">
      <c r="A35" s="51"/>
      <c r="B35" s="52"/>
      <c r="C35" s="213" t="s">
        <v>233</v>
      </c>
      <c r="D35" s="214"/>
      <c r="E35" s="214"/>
      <c r="F35" s="214"/>
      <c r="G35" s="214"/>
      <c r="H35" s="214"/>
      <c r="I35" s="214"/>
      <c r="J35" s="214"/>
      <c r="K35" s="214"/>
      <c r="L35" s="214"/>
      <c r="M35" s="214"/>
      <c r="N35" s="214"/>
      <c r="O35" s="214"/>
      <c r="P35" s="214"/>
      <c r="Q35" s="214"/>
      <c r="Y35" s="54"/>
      <c r="Z35" s="55"/>
    </row>
    <row r="36" spans="1:26" s="53" customFormat="1" ht="31.5" customHeight="1" x14ac:dyDescent="0.25">
      <c r="A36" s="51"/>
      <c r="B36" s="52"/>
      <c r="C36" s="213" t="s">
        <v>234</v>
      </c>
      <c r="D36" s="213"/>
      <c r="E36" s="213"/>
      <c r="F36" s="213"/>
      <c r="G36" s="213"/>
      <c r="H36" s="213"/>
      <c r="I36" s="213"/>
      <c r="J36" s="213"/>
      <c r="K36" s="213"/>
      <c r="L36" s="213"/>
      <c r="M36" s="213"/>
      <c r="N36" s="213"/>
      <c r="O36" s="213"/>
      <c r="P36" s="213"/>
      <c r="Q36" s="213"/>
      <c r="Y36" s="54"/>
      <c r="Z36" s="55"/>
    </row>
    <row r="37" spans="1:26" s="53" customFormat="1" ht="175.5" customHeight="1" x14ac:dyDescent="0.25">
      <c r="A37" s="51"/>
      <c r="B37" s="52"/>
      <c r="C37" s="213" t="s">
        <v>239</v>
      </c>
      <c r="D37" s="213"/>
      <c r="E37" s="213"/>
      <c r="F37" s="213"/>
      <c r="G37" s="213"/>
      <c r="H37" s="213"/>
      <c r="I37" s="213"/>
      <c r="J37" s="213"/>
      <c r="K37" s="213"/>
      <c r="L37" s="213"/>
      <c r="M37" s="213"/>
      <c r="N37" s="213"/>
      <c r="O37" s="213"/>
      <c r="P37" s="213"/>
      <c r="Q37" s="213"/>
      <c r="Y37" s="54"/>
      <c r="Z37" s="55"/>
    </row>
    <row r="38" spans="1:26" s="53" customFormat="1" ht="33.75" customHeight="1" x14ac:dyDescent="0.25">
      <c r="A38" s="51"/>
      <c r="B38" s="52"/>
      <c r="C38" s="213" t="s">
        <v>238</v>
      </c>
      <c r="D38" s="213"/>
      <c r="E38" s="213"/>
      <c r="F38" s="213"/>
      <c r="G38" s="213"/>
      <c r="H38" s="213"/>
      <c r="I38" s="213"/>
      <c r="J38" s="213"/>
      <c r="K38" s="213"/>
      <c r="L38" s="213"/>
      <c r="M38" s="213"/>
      <c r="N38" s="213"/>
      <c r="O38" s="213"/>
      <c r="P38" s="213"/>
      <c r="Q38" s="213"/>
      <c r="Y38" s="54"/>
      <c r="Z38" s="55"/>
    </row>
    <row r="39" spans="1:26" s="53" customFormat="1" ht="31.5" customHeight="1" x14ac:dyDescent="0.25">
      <c r="A39" s="51"/>
      <c r="B39" s="52"/>
      <c r="C39" s="213" t="s">
        <v>237</v>
      </c>
      <c r="D39" s="213"/>
      <c r="E39" s="213"/>
      <c r="F39" s="213"/>
      <c r="G39" s="213"/>
      <c r="H39" s="213"/>
      <c r="I39" s="213"/>
      <c r="J39" s="213"/>
      <c r="K39" s="213"/>
      <c r="L39" s="213"/>
      <c r="M39" s="213"/>
      <c r="N39" s="213"/>
      <c r="O39" s="213"/>
      <c r="P39" s="213"/>
      <c r="Q39" s="213"/>
      <c r="Y39" s="54"/>
      <c r="Z39" s="55"/>
    </row>
    <row r="40" spans="1:26" s="53" customFormat="1" ht="31.5" customHeight="1" x14ac:dyDescent="0.25">
      <c r="A40" s="51"/>
      <c r="B40" s="52"/>
      <c r="C40" s="213" t="s">
        <v>220</v>
      </c>
      <c r="D40" s="213"/>
      <c r="E40" s="213"/>
      <c r="F40" s="213"/>
      <c r="G40" s="213"/>
      <c r="H40" s="213"/>
      <c r="I40" s="213"/>
      <c r="J40" s="213"/>
      <c r="K40" s="213"/>
      <c r="L40" s="213"/>
      <c r="M40" s="213"/>
      <c r="N40" s="213"/>
      <c r="O40" s="213"/>
      <c r="P40" s="213"/>
      <c r="Q40" s="213"/>
      <c r="Y40" s="54"/>
      <c r="Z40" s="55"/>
    </row>
    <row r="41" spans="1:26" ht="31.5" customHeight="1" x14ac:dyDescent="0.25">
      <c r="A41" s="51"/>
      <c r="B41" s="52"/>
      <c r="C41" s="213" t="s">
        <v>221</v>
      </c>
      <c r="D41" s="213"/>
      <c r="E41" s="213"/>
      <c r="F41" s="213"/>
      <c r="G41" s="213"/>
      <c r="H41" s="213"/>
      <c r="I41" s="213"/>
      <c r="J41" s="213"/>
      <c r="K41" s="213"/>
      <c r="L41" s="213"/>
      <c r="M41" s="213"/>
      <c r="N41" s="213"/>
      <c r="O41" s="213"/>
      <c r="P41" s="213"/>
      <c r="Q41" s="213"/>
      <c r="R41" s="4"/>
      <c r="S41" s="4"/>
      <c r="T41" s="4"/>
      <c r="U41" s="4"/>
      <c r="V41" s="4"/>
      <c r="W41" s="4"/>
      <c r="X41" s="4"/>
      <c r="Y41" s="41"/>
      <c r="Z41" s="11"/>
    </row>
    <row r="42" spans="1:26" ht="17.25" customHeight="1" x14ac:dyDescent="0.25">
      <c r="A42" s="51"/>
      <c r="B42" s="52"/>
      <c r="C42" s="63"/>
      <c r="D42" s="63"/>
      <c r="E42" s="63"/>
      <c r="F42" s="63"/>
      <c r="G42" s="63"/>
      <c r="H42" s="63"/>
      <c r="I42" s="63"/>
      <c r="J42" s="63"/>
      <c r="K42" s="63"/>
      <c r="L42" s="63"/>
      <c r="M42" s="63"/>
      <c r="N42" s="63"/>
      <c r="O42" s="63"/>
      <c r="P42" s="63"/>
      <c r="Q42" s="63"/>
      <c r="R42" s="4"/>
      <c r="S42" s="4"/>
      <c r="T42" s="4"/>
      <c r="U42" s="4"/>
      <c r="V42" s="4"/>
      <c r="W42" s="4"/>
      <c r="X42" s="4"/>
      <c r="Y42" s="41"/>
      <c r="Z42" s="11"/>
    </row>
    <row r="43" spans="1:26" ht="17.25" customHeight="1" x14ac:dyDescent="0.25">
      <c r="A43" s="65"/>
      <c r="B43" s="66"/>
      <c r="C43" s="67" t="s">
        <v>33</v>
      </c>
      <c r="D43" s="4"/>
      <c r="E43" s="4"/>
      <c r="F43" s="4"/>
      <c r="G43" s="4"/>
      <c r="H43" s="4"/>
      <c r="I43" s="4"/>
      <c r="J43" s="4"/>
      <c r="K43" s="4"/>
      <c r="L43" s="4"/>
      <c r="M43" s="4"/>
      <c r="Y43" s="41"/>
      <c r="Z43" s="11"/>
    </row>
    <row r="44" spans="1:26" s="53" customFormat="1" ht="24.75" customHeight="1" x14ac:dyDescent="0.25">
      <c r="A44" s="51"/>
      <c r="B44" s="52"/>
      <c r="C44" s="225" t="s">
        <v>34</v>
      </c>
      <c r="D44" s="225"/>
      <c r="E44" s="225"/>
      <c r="F44" s="225"/>
      <c r="G44" s="225"/>
      <c r="H44" s="225"/>
      <c r="I44" s="225"/>
      <c r="J44" s="225"/>
      <c r="K44" s="225"/>
      <c r="L44" s="225"/>
      <c r="M44" s="225"/>
      <c r="N44" s="225"/>
      <c r="O44" s="225"/>
      <c r="P44" s="225"/>
      <c r="Q44" s="225"/>
      <c r="Y44" s="54"/>
      <c r="Z44" s="55"/>
    </row>
    <row r="45" spans="1:26" s="53" customFormat="1" ht="26.25" customHeight="1" x14ac:dyDescent="0.25">
      <c r="A45" s="51"/>
      <c r="B45" s="52"/>
      <c r="C45" s="225" t="s">
        <v>35</v>
      </c>
      <c r="D45" s="225"/>
      <c r="E45" s="225"/>
      <c r="F45" s="225"/>
      <c r="G45" s="225"/>
      <c r="H45" s="225"/>
      <c r="I45" s="225"/>
      <c r="J45" s="225"/>
      <c r="K45" s="225"/>
      <c r="L45" s="225"/>
      <c r="M45" s="225"/>
      <c r="N45" s="225"/>
      <c r="O45" s="225"/>
      <c r="P45" s="225"/>
      <c r="Q45" s="225"/>
      <c r="R45" s="68"/>
      <c r="S45" s="68"/>
      <c r="T45" s="68"/>
      <c r="U45" s="68"/>
      <c r="V45" s="68"/>
      <c r="W45" s="68"/>
      <c r="X45" s="68"/>
      <c r="Y45" s="54"/>
      <c r="Z45" s="55"/>
    </row>
    <row r="46" spans="1:26" s="53" customFormat="1" ht="164.25" customHeight="1" x14ac:dyDescent="0.25">
      <c r="A46" s="51"/>
      <c r="B46" s="52"/>
      <c r="C46" s="225" t="s">
        <v>36</v>
      </c>
      <c r="D46" s="225"/>
      <c r="E46" s="225"/>
      <c r="F46" s="225"/>
      <c r="G46" s="225"/>
      <c r="H46" s="225"/>
      <c r="I46" s="225"/>
      <c r="J46" s="225"/>
      <c r="K46" s="225"/>
      <c r="L46" s="225"/>
      <c r="M46" s="225"/>
      <c r="N46" s="225"/>
      <c r="O46" s="225"/>
      <c r="P46" s="225"/>
      <c r="Q46" s="225"/>
      <c r="R46" s="68"/>
      <c r="S46" s="68"/>
      <c r="T46" s="68"/>
      <c r="U46" s="68"/>
      <c r="V46" s="68"/>
      <c r="W46" s="68"/>
      <c r="X46" s="68"/>
      <c r="Y46" s="54"/>
      <c r="Z46" s="69"/>
    </row>
    <row r="47" spans="1:26" s="53" customFormat="1" ht="36.75" customHeight="1" x14ac:dyDescent="0.25">
      <c r="A47" s="51"/>
      <c r="B47" s="52"/>
      <c r="C47" s="225" t="s">
        <v>37</v>
      </c>
      <c r="D47" s="225"/>
      <c r="E47" s="225"/>
      <c r="F47" s="225"/>
      <c r="G47" s="225"/>
      <c r="H47" s="225"/>
      <c r="I47" s="225"/>
      <c r="J47" s="225"/>
      <c r="K47" s="225"/>
      <c r="L47" s="225"/>
      <c r="M47" s="225"/>
      <c r="N47" s="225"/>
      <c r="O47" s="225"/>
      <c r="P47" s="225"/>
      <c r="Q47" s="225"/>
      <c r="R47" s="70"/>
      <c r="S47" s="70"/>
      <c r="T47" s="70"/>
      <c r="U47" s="70"/>
      <c r="V47" s="70"/>
      <c r="W47" s="70"/>
      <c r="X47" s="70"/>
      <c r="Y47" s="54"/>
      <c r="Z47" s="69"/>
    </row>
    <row r="48" spans="1:26" s="53" customFormat="1" ht="36.75" customHeight="1" x14ac:dyDescent="0.25">
      <c r="A48" s="51"/>
      <c r="B48" s="52"/>
      <c r="C48" s="226" t="s">
        <v>38</v>
      </c>
      <c r="D48" s="227"/>
      <c r="E48" s="227"/>
      <c r="F48" s="227"/>
      <c r="G48" s="227"/>
      <c r="H48" s="227"/>
      <c r="I48" s="227"/>
      <c r="J48" s="227"/>
      <c r="K48" s="227"/>
      <c r="L48" s="227"/>
      <c r="M48" s="227"/>
      <c r="N48" s="227"/>
      <c r="O48" s="227"/>
      <c r="P48" s="227"/>
      <c r="Q48" s="227"/>
      <c r="R48" s="70"/>
      <c r="S48" s="70"/>
      <c r="T48" s="70"/>
      <c r="U48" s="70"/>
      <c r="V48" s="70"/>
      <c r="W48" s="70"/>
      <c r="X48" s="70"/>
      <c r="Y48" s="54"/>
      <c r="Z48" s="69"/>
    </row>
    <row r="49" spans="1:25" ht="17.25" customHeight="1" x14ac:dyDescent="0.25">
      <c r="A49" s="8"/>
      <c r="B49" s="71"/>
      <c r="C49" s="228" t="s">
        <v>39</v>
      </c>
      <c r="D49" s="228"/>
      <c r="E49" s="228"/>
      <c r="F49" s="228"/>
      <c r="G49" s="228"/>
      <c r="H49" s="228"/>
      <c r="I49" s="228"/>
      <c r="J49" s="228"/>
      <c r="K49" s="228"/>
      <c r="L49" s="228"/>
      <c r="M49" s="228"/>
      <c r="N49" s="228"/>
      <c r="O49" s="228"/>
      <c r="P49" s="228"/>
      <c r="Q49" s="228"/>
      <c r="R49" s="7"/>
      <c r="S49" s="7"/>
      <c r="T49" s="7"/>
      <c r="U49" s="7"/>
      <c r="V49" s="7"/>
      <c r="W49" s="7"/>
      <c r="X49" s="7"/>
      <c r="Y49" s="72"/>
    </row>
    <row r="50" spans="1:25" ht="17.25" customHeight="1" x14ac:dyDescent="0.25">
      <c r="B50" s="73"/>
      <c r="D50" s="43"/>
      <c r="E50" s="43"/>
      <c r="F50" s="43"/>
      <c r="G50" s="43"/>
      <c r="H50" s="43"/>
      <c r="I50" s="43"/>
      <c r="J50" s="43"/>
      <c r="K50" s="43"/>
      <c r="L50" s="43"/>
      <c r="M50" s="43"/>
      <c r="N50" s="4"/>
      <c r="O50" s="4"/>
      <c r="P50" s="4"/>
      <c r="Q50" s="4"/>
      <c r="R50" s="4"/>
      <c r="S50" s="4"/>
      <c r="T50" s="4"/>
      <c r="U50" s="4"/>
      <c r="V50" s="4"/>
      <c r="W50" s="4"/>
      <c r="X50" s="4"/>
    </row>
    <row r="51" spans="1:25" s="74" customFormat="1" ht="17.25" customHeight="1" x14ac:dyDescent="0.25">
      <c r="C51" s="75" t="s">
        <v>40</v>
      </c>
      <c r="D51" s="76"/>
      <c r="E51" s="76"/>
      <c r="F51" s="76"/>
      <c r="G51" s="76"/>
      <c r="H51" s="76"/>
      <c r="I51" s="76"/>
      <c r="J51" s="76"/>
      <c r="K51" s="76"/>
      <c r="L51" s="76"/>
      <c r="M51" s="76"/>
      <c r="N51" s="76"/>
      <c r="O51" s="76"/>
      <c r="P51" s="76"/>
      <c r="Q51" s="76"/>
      <c r="R51" s="76"/>
      <c r="S51" s="76"/>
      <c r="T51" s="76"/>
      <c r="U51" s="76"/>
      <c r="V51" s="76"/>
      <c r="W51" s="76"/>
      <c r="X51" s="76"/>
    </row>
    <row r="52" spans="1:25" ht="17.25" customHeight="1" x14ac:dyDescent="0.25">
      <c r="C52" s="165" t="s">
        <v>41</v>
      </c>
      <c r="D52" s="4"/>
      <c r="E52" s="4"/>
      <c r="F52" s="4"/>
      <c r="G52" s="4"/>
      <c r="H52" s="4"/>
      <c r="I52" s="4"/>
      <c r="J52" s="4"/>
      <c r="K52" s="4"/>
      <c r="L52" s="4"/>
      <c r="M52" s="4"/>
      <c r="N52" s="4"/>
      <c r="O52" s="4"/>
      <c r="P52" s="4"/>
      <c r="Q52" s="4"/>
      <c r="R52" s="4"/>
      <c r="S52" s="4"/>
      <c r="T52" s="4"/>
      <c r="U52" s="4"/>
      <c r="V52" s="4"/>
      <c r="W52" s="4"/>
      <c r="X52" s="4"/>
    </row>
    <row r="53" spans="1:25" ht="17.25" customHeight="1" x14ac:dyDescent="0.25">
      <c r="C53" s="77"/>
      <c r="D53" s="4"/>
      <c r="E53" s="4"/>
      <c r="F53" s="4"/>
      <c r="G53" s="4"/>
      <c r="H53" s="4"/>
      <c r="I53" s="4"/>
      <c r="J53" s="4"/>
      <c r="K53" s="4"/>
      <c r="L53" s="4"/>
      <c r="M53" s="4"/>
      <c r="N53" s="4"/>
      <c r="O53" s="4"/>
      <c r="P53" s="4"/>
      <c r="Q53" s="4"/>
      <c r="R53" s="4"/>
      <c r="S53" s="4"/>
      <c r="T53" s="4"/>
      <c r="U53" s="4"/>
      <c r="V53" s="4"/>
      <c r="W53" s="4"/>
      <c r="X53" s="4"/>
    </row>
    <row r="54" spans="1:25" ht="17.25" customHeight="1" x14ac:dyDescent="0.25">
      <c r="C54" s="77"/>
      <c r="D54" s="4"/>
      <c r="E54" s="4"/>
      <c r="F54" s="4"/>
      <c r="G54" s="4"/>
      <c r="H54" s="4"/>
      <c r="I54" s="4"/>
      <c r="J54" s="4"/>
      <c r="K54" s="4"/>
      <c r="L54" s="4"/>
      <c r="M54" s="4"/>
      <c r="N54" s="4"/>
      <c r="O54" s="4"/>
      <c r="P54" s="4"/>
      <c r="Q54" s="4"/>
      <c r="R54" s="4"/>
      <c r="S54" s="4"/>
      <c r="T54" s="4"/>
      <c r="U54" s="4"/>
      <c r="V54" s="4"/>
      <c r="W54" s="4"/>
      <c r="X54" s="4"/>
    </row>
    <row r="55" spans="1:25" ht="17.25" customHeight="1" x14ac:dyDescent="0.25">
      <c r="C55" s="77"/>
      <c r="D55" s="4"/>
      <c r="E55" s="4"/>
      <c r="F55" s="4"/>
      <c r="G55" s="4"/>
      <c r="H55" s="4"/>
      <c r="I55" s="4"/>
      <c r="J55" s="4"/>
      <c r="K55" s="4"/>
      <c r="L55" s="4"/>
      <c r="M55" s="4"/>
      <c r="N55" s="4"/>
      <c r="O55" s="4"/>
      <c r="P55" s="4"/>
      <c r="Q55" s="4"/>
      <c r="R55" s="4"/>
      <c r="S55" s="4"/>
      <c r="T55" s="4"/>
      <c r="U55" s="4"/>
      <c r="V55" s="4"/>
      <c r="W55" s="4"/>
      <c r="X55" s="4"/>
    </row>
    <row r="56" spans="1:25" ht="17.25" customHeight="1" x14ac:dyDescent="0.25">
      <c r="C56" s="77"/>
      <c r="D56" s="4"/>
      <c r="E56" s="4"/>
      <c r="F56" s="4"/>
      <c r="G56" s="4"/>
      <c r="H56" s="4"/>
      <c r="I56" s="4"/>
      <c r="J56" s="4"/>
      <c r="K56" s="4"/>
      <c r="L56" s="4"/>
      <c r="M56" s="4"/>
      <c r="N56" s="4"/>
      <c r="O56" s="4"/>
      <c r="P56" s="4"/>
      <c r="Q56" s="4"/>
      <c r="R56" s="4"/>
      <c r="S56" s="4"/>
      <c r="T56" s="4"/>
      <c r="U56" s="4"/>
      <c r="V56" s="4"/>
      <c r="W56" s="4"/>
      <c r="X56" s="4"/>
    </row>
    <row r="57" spans="1:25" ht="17.25" customHeight="1" x14ac:dyDescent="0.25">
      <c r="C57" s="77"/>
      <c r="D57" s="4"/>
      <c r="E57" s="4"/>
      <c r="F57" s="4"/>
      <c r="G57" s="4"/>
      <c r="H57" s="4"/>
      <c r="I57" s="4"/>
      <c r="J57" s="4"/>
      <c r="K57" s="4"/>
      <c r="L57" s="4"/>
      <c r="M57" s="4"/>
      <c r="N57" s="4"/>
      <c r="O57" s="4"/>
      <c r="P57" s="4"/>
      <c r="Q57" s="4"/>
      <c r="R57" s="4"/>
      <c r="S57" s="4"/>
      <c r="T57" s="4"/>
      <c r="U57" s="4"/>
      <c r="V57" s="4"/>
      <c r="W57" s="4"/>
      <c r="X57" s="4"/>
    </row>
    <row r="58" spans="1:25" ht="17.25" customHeight="1" x14ac:dyDescent="0.25">
      <c r="C58" s="77"/>
      <c r="D58" s="4"/>
      <c r="E58" s="4"/>
      <c r="F58" s="4"/>
      <c r="G58" s="4"/>
      <c r="H58" s="4"/>
      <c r="I58" s="4"/>
      <c r="J58" s="4"/>
      <c r="K58" s="4"/>
      <c r="L58" s="4"/>
      <c r="M58" s="4"/>
      <c r="N58" s="4"/>
      <c r="O58" s="4"/>
      <c r="P58" s="4"/>
      <c r="Q58" s="4"/>
      <c r="R58" s="4"/>
      <c r="S58" s="4"/>
      <c r="T58" s="4"/>
      <c r="U58" s="4"/>
      <c r="V58" s="4"/>
      <c r="W58" s="4"/>
      <c r="X58" s="4"/>
    </row>
    <row r="59" spans="1:25" ht="17.25" customHeight="1" x14ac:dyDescent="0.25">
      <c r="C59" s="77"/>
      <c r="D59" s="4"/>
      <c r="E59" s="4"/>
      <c r="F59" s="4"/>
      <c r="G59" s="4"/>
      <c r="H59" s="4"/>
      <c r="I59" s="4"/>
      <c r="J59" s="4"/>
      <c r="K59" s="4"/>
      <c r="L59" s="4"/>
      <c r="M59" s="4"/>
      <c r="N59" s="4"/>
      <c r="O59" s="4"/>
      <c r="P59" s="4"/>
      <c r="Q59" s="4"/>
      <c r="R59" s="4"/>
      <c r="S59" s="4"/>
      <c r="T59" s="4"/>
      <c r="U59" s="4"/>
      <c r="V59" s="4"/>
      <c r="W59" s="4"/>
      <c r="X59" s="4"/>
    </row>
    <row r="60" spans="1:25" ht="17.25" customHeight="1" x14ac:dyDescent="0.25">
      <c r="C60" s="77"/>
      <c r="D60" s="4"/>
      <c r="E60" s="4"/>
      <c r="F60" s="4"/>
      <c r="G60" s="4"/>
      <c r="H60" s="4"/>
      <c r="I60" s="4"/>
      <c r="J60" s="4"/>
      <c r="K60" s="4"/>
      <c r="L60" s="4"/>
      <c r="M60" s="4"/>
      <c r="N60" s="4"/>
      <c r="O60" s="4"/>
      <c r="P60" s="4"/>
      <c r="Q60" s="4"/>
      <c r="R60" s="4"/>
      <c r="S60" s="4"/>
      <c r="T60" s="4"/>
      <c r="U60" s="4"/>
      <c r="V60" s="4"/>
      <c r="W60" s="4"/>
      <c r="X60" s="4"/>
    </row>
    <row r="61" spans="1:25" ht="17.25" customHeight="1" x14ac:dyDescent="0.25">
      <c r="C61" s="77"/>
      <c r="D61" s="4"/>
      <c r="E61" s="4"/>
      <c r="F61" s="4"/>
      <c r="G61" s="4"/>
      <c r="H61" s="4"/>
      <c r="I61" s="4"/>
      <c r="J61" s="4"/>
      <c r="K61" s="4"/>
      <c r="L61" s="4"/>
      <c r="M61" s="4"/>
      <c r="N61" s="4"/>
      <c r="O61" s="4"/>
      <c r="P61" s="4"/>
      <c r="Q61" s="4"/>
      <c r="R61" s="4"/>
      <c r="S61" s="4"/>
      <c r="T61" s="4"/>
      <c r="U61" s="4"/>
      <c r="V61" s="4"/>
      <c r="W61" s="4"/>
      <c r="X61" s="4"/>
    </row>
    <row r="62" spans="1:25" ht="17.25" customHeight="1" x14ac:dyDescent="0.25">
      <c r="C62" s="77"/>
      <c r="D62" s="4"/>
      <c r="E62" s="4"/>
      <c r="F62" s="4"/>
      <c r="G62" s="4"/>
      <c r="H62" s="4"/>
      <c r="I62" s="4"/>
      <c r="J62" s="4"/>
      <c r="K62" s="4"/>
      <c r="L62" s="4"/>
      <c r="M62" s="4"/>
      <c r="N62" s="4"/>
      <c r="O62" s="4"/>
      <c r="P62" s="4"/>
      <c r="Q62" s="4"/>
      <c r="R62" s="4"/>
      <c r="S62" s="4"/>
      <c r="T62" s="4"/>
      <c r="U62" s="4"/>
      <c r="V62" s="4"/>
      <c r="W62" s="4"/>
      <c r="X62" s="4"/>
    </row>
    <row r="63" spans="1:25" ht="17.25" customHeight="1" x14ac:dyDescent="0.25">
      <c r="C63" s="77"/>
      <c r="D63" s="4"/>
      <c r="E63" s="4"/>
      <c r="F63" s="4"/>
      <c r="G63" s="4"/>
      <c r="H63" s="4"/>
      <c r="I63" s="4"/>
      <c r="J63" s="4"/>
      <c r="K63" s="4"/>
      <c r="L63" s="4"/>
      <c r="M63" s="4"/>
      <c r="N63" s="4"/>
      <c r="O63" s="4"/>
      <c r="P63" s="4"/>
      <c r="Q63" s="4"/>
      <c r="R63" s="4"/>
      <c r="S63" s="4"/>
      <c r="T63" s="4"/>
      <c r="U63" s="4"/>
      <c r="V63" s="4"/>
      <c r="W63" s="4"/>
      <c r="X63" s="4"/>
    </row>
    <row r="64" spans="1:25" ht="17.25" customHeight="1" x14ac:dyDescent="0.25">
      <c r="C64" s="77"/>
      <c r="D64" s="4"/>
      <c r="E64" s="4"/>
      <c r="F64" s="4"/>
      <c r="G64" s="4"/>
      <c r="H64" s="4"/>
      <c r="I64" s="4"/>
      <c r="J64" s="4"/>
      <c r="K64" s="4"/>
      <c r="L64" s="4"/>
      <c r="M64" s="4"/>
      <c r="N64" s="4"/>
      <c r="O64" s="4"/>
      <c r="P64" s="4"/>
      <c r="Q64" s="4"/>
      <c r="R64" s="4"/>
      <c r="S64" s="4"/>
      <c r="T64" s="4"/>
      <c r="U64" s="4"/>
      <c r="V64" s="4"/>
      <c r="W64" s="4"/>
      <c r="X64" s="4"/>
    </row>
    <row r="65" spans="3:24" ht="17.25" customHeight="1" x14ac:dyDescent="0.25">
      <c r="C65" s="77"/>
      <c r="D65" s="4"/>
      <c r="E65" s="4"/>
      <c r="F65" s="4"/>
      <c r="G65" s="4"/>
      <c r="H65" s="4"/>
      <c r="I65" s="4"/>
      <c r="J65" s="4"/>
      <c r="K65" s="4"/>
      <c r="L65" s="4"/>
      <c r="M65" s="4"/>
      <c r="N65" s="4"/>
      <c r="O65" s="4"/>
      <c r="P65" s="4"/>
      <c r="Q65" s="4"/>
      <c r="R65" s="4"/>
      <c r="S65" s="4"/>
      <c r="T65" s="4"/>
      <c r="U65" s="4"/>
      <c r="V65" s="4"/>
      <c r="W65" s="4"/>
      <c r="X65" s="4"/>
    </row>
    <row r="66" spans="3:24" ht="17.25" customHeight="1" x14ac:dyDescent="0.25">
      <c r="C66" s="77"/>
      <c r="D66" s="4"/>
      <c r="E66" s="4"/>
      <c r="F66" s="4"/>
      <c r="G66" s="4"/>
      <c r="H66" s="4"/>
      <c r="I66" s="4"/>
      <c r="J66" s="4"/>
      <c r="K66" s="4"/>
      <c r="L66" s="4"/>
      <c r="M66" s="4"/>
      <c r="N66" s="4"/>
      <c r="O66" s="4"/>
      <c r="P66" s="4"/>
      <c r="Q66" s="4"/>
      <c r="R66" s="4"/>
      <c r="S66" s="4"/>
      <c r="T66" s="4"/>
      <c r="U66" s="4"/>
      <c r="V66" s="4"/>
      <c r="W66" s="4"/>
      <c r="X66" s="4"/>
    </row>
    <row r="67" spans="3:24" ht="17.25" customHeight="1" x14ac:dyDescent="0.25">
      <c r="C67" s="77"/>
      <c r="D67" s="4"/>
      <c r="E67" s="4"/>
      <c r="F67" s="4"/>
      <c r="G67" s="4"/>
      <c r="H67" s="4"/>
      <c r="I67" s="4"/>
      <c r="J67" s="4"/>
      <c r="K67" s="4"/>
      <c r="L67" s="4"/>
      <c r="M67" s="4"/>
      <c r="N67" s="4"/>
      <c r="O67" s="4"/>
      <c r="P67" s="4"/>
      <c r="Q67" s="4"/>
      <c r="R67" s="4"/>
      <c r="S67" s="4"/>
      <c r="T67" s="4"/>
      <c r="U67" s="4"/>
      <c r="V67" s="4"/>
      <c r="W67" s="4"/>
      <c r="X67" s="4"/>
    </row>
    <row r="68" spans="3:24" ht="17.25" customHeight="1" x14ac:dyDescent="0.25">
      <c r="C68" s="77"/>
      <c r="D68" s="4"/>
      <c r="E68" s="4"/>
      <c r="F68" s="4"/>
      <c r="G68" s="4"/>
      <c r="H68" s="4"/>
      <c r="I68" s="4"/>
      <c r="J68" s="4"/>
      <c r="K68" s="4"/>
      <c r="L68" s="4"/>
      <c r="M68" s="4"/>
      <c r="N68" s="4"/>
      <c r="O68" s="4"/>
      <c r="P68" s="4"/>
      <c r="Q68" s="4"/>
      <c r="R68" s="4"/>
      <c r="S68" s="4"/>
      <c r="T68" s="4"/>
      <c r="U68" s="4"/>
      <c r="V68" s="4"/>
      <c r="W68" s="4"/>
      <c r="X68" s="4"/>
    </row>
    <row r="69" spans="3:24" ht="17.25" customHeight="1" x14ac:dyDescent="0.25">
      <c r="C69" s="77"/>
      <c r="D69" s="4"/>
      <c r="E69" s="4"/>
      <c r="F69" s="4"/>
      <c r="G69" s="4"/>
      <c r="H69" s="4"/>
      <c r="I69" s="4"/>
      <c r="J69" s="4"/>
      <c r="K69" s="4"/>
      <c r="L69" s="4"/>
      <c r="M69" s="4"/>
      <c r="N69" s="4"/>
      <c r="O69" s="4"/>
      <c r="P69" s="4"/>
      <c r="Q69" s="4"/>
      <c r="R69" s="4"/>
      <c r="S69" s="4"/>
      <c r="T69" s="4"/>
      <c r="U69" s="4"/>
      <c r="V69" s="4"/>
      <c r="W69" s="4"/>
      <c r="X69" s="4"/>
    </row>
    <row r="70" spans="3:24" ht="17.25" customHeight="1" x14ac:dyDescent="0.25">
      <c r="C70" s="77"/>
      <c r="D70" s="4"/>
      <c r="E70" s="4"/>
      <c r="F70" s="4"/>
      <c r="G70" s="4"/>
      <c r="H70" s="4"/>
      <c r="I70" s="4"/>
      <c r="J70" s="4"/>
      <c r="K70" s="4"/>
      <c r="L70" s="4"/>
      <c r="M70" s="4"/>
      <c r="N70" s="4"/>
      <c r="O70" s="4"/>
      <c r="P70" s="4"/>
      <c r="Q70" s="4"/>
      <c r="R70" s="4"/>
      <c r="S70" s="4"/>
      <c r="T70" s="4"/>
      <c r="U70" s="4"/>
      <c r="V70" s="4"/>
      <c r="W70" s="4"/>
      <c r="X70" s="4"/>
    </row>
    <row r="71" spans="3:24" ht="17.25" customHeight="1" x14ac:dyDescent="0.25">
      <c r="C71" s="77"/>
      <c r="D71" s="4"/>
      <c r="E71" s="4"/>
      <c r="F71" s="4"/>
      <c r="G71" s="4"/>
      <c r="H71" s="4"/>
      <c r="I71" s="4"/>
      <c r="J71" s="4"/>
      <c r="K71" s="4"/>
      <c r="L71" s="4"/>
      <c r="M71" s="4"/>
      <c r="N71" s="4"/>
      <c r="O71" s="4"/>
      <c r="P71" s="4"/>
      <c r="Q71" s="4"/>
      <c r="R71" s="4"/>
      <c r="S71" s="4"/>
      <c r="T71" s="4"/>
      <c r="U71" s="4"/>
      <c r="V71" s="4"/>
      <c r="W71" s="4"/>
      <c r="X71" s="4"/>
    </row>
    <row r="72" spans="3:24" ht="17.25" customHeight="1" x14ac:dyDescent="0.25">
      <c r="C72" s="77"/>
      <c r="D72" s="4"/>
      <c r="E72" s="4"/>
      <c r="F72" s="4"/>
      <c r="G72" s="4"/>
      <c r="H72" s="4"/>
      <c r="I72" s="4"/>
      <c r="J72" s="4"/>
      <c r="K72" s="4"/>
      <c r="L72" s="4"/>
      <c r="M72" s="4"/>
      <c r="N72" s="4"/>
      <c r="O72" s="4"/>
      <c r="P72" s="4"/>
      <c r="Q72" s="4"/>
      <c r="R72" s="4"/>
      <c r="S72" s="4"/>
      <c r="T72" s="4"/>
      <c r="U72" s="4"/>
      <c r="V72" s="4"/>
      <c r="W72" s="4"/>
      <c r="X72" s="4"/>
    </row>
    <row r="73" spans="3:24" ht="17.25" customHeight="1" x14ac:dyDescent="0.25">
      <c r="C73" s="77"/>
      <c r="D73" s="4"/>
      <c r="E73" s="4"/>
      <c r="F73" s="4"/>
      <c r="G73" s="4"/>
      <c r="H73" s="4"/>
      <c r="I73" s="4"/>
      <c r="J73" s="4"/>
      <c r="K73" s="4"/>
      <c r="L73" s="4"/>
      <c r="M73" s="4"/>
      <c r="N73" s="4"/>
      <c r="O73" s="4"/>
      <c r="P73" s="4"/>
      <c r="Q73" s="4"/>
      <c r="R73" s="4"/>
      <c r="S73" s="4"/>
      <c r="T73" s="4"/>
      <c r="U73" s="4"/>
      <c r="V73" s="4"/>
      <c r="W73" s="4"/>
      <c r="X73" s="4"/>
    </row>
    <row r="74" spans="3:24" ht="17.25" customHeight="1" x14ac:dyDescent="0.25">
      <c r="C74" s="77"/>
      <c r="D74" s="4"/>
      <c r="E74" s="4"/>
      <c r="F74" s="4"/>
      <c r="G74" s="4"/>
      <c r="H74" s="4"/>
      <c r="I74" s="4"/>
      <c r="J74" s="4"/>
      <c r="K74" s="4"/>
      <c r="L74" s="4"/>
      <c r="M74" s="4"/>
      <c r="N74" s="4"/>
      <c r="O74" s="4"/>
      <c r="P74" s="4"/>
      <c r="Q74" s="4"/>
      <c r="R74" s="4"/>
      <c r="S74" s="4"/>
      <c r="T74" s="4"/>
      <c r="U74" s="4"/>
      <c r="V74" s="4"/>
      <c r="W74" s="4"/>
      <c r="X74" s="4"/>
    </row>
    <row r="75" spans="3:24" ht="17.25" customHeight="1" x14ac:dyDescent="0.25">
      <c r="C75" s="77"/>
      <c r="D75" s="4"/>
      <c r="E75" s="4"/>
      <c r="F75" s="4"/>
      <c r="G75" s="4"/>
      <c r="H75" s="4"/>
      <c r="I75" s="4"/>
      <c r="J75" s="4"/>
      <c r="K75" s="4"/>
      <c r="L75" s="4"/>
      <c r="M75" s="4"/>
      <c r="N75" s="4"/>
      <c r="O75" s="4"/>
      <c r="P75" s="4"/>
      <c r="Q75" s="4"/>
      <c r="R75" s="4"/>
      <c r="S75" s="4"/>
      <c r="T75" s="4"/>
      <c r="U75" s="4"/>
      <c r="V75" s="4"/>
      <c r="W75" s="4"/>
      <c r="X75" s="4"/>
    </row>
    <row r="76" spans="3:24" ht="17.25" customHeight="1" x14ac:dyDescent="0.25">
      <c r="C76" s="77"/>
      <c r="D76" s="4"/>
      <c r="E76" s="4"/>
      <c r="F76" s="4"/>
      <c r="G76" s="4"/>
      <c r="H76" s="4"/>
      <c r="I76" s="4"/>
      <c r="J76" s="4"/>
      <c r="K76" s="4"/>
      <c r="L76" s="4"/>
      <c r="M76" s="4"/>
      <c r="N76" s="4"/>
      <c r="O76" s="4"/>
      <c r="P76" s="4"/>
      <c r="Q76" s="4"/>
      <c r="R76" s="4"/>
      <c r="S76" s="4"/>
      <c r="T76" s="4"/>
      <c r="U76" s="4"/>
      <c r="V76" s="4"/>
      <c r="W76" s="4"/>
      <c r="X76" s="4"/>
    </row>
    <row r="77" spans="3:24" ht="17.25" customHeight="1" x14ac:dyDescent="0.25">
      <c r="C77" s="77"/>
      <c r="D77" s="4"/>
      <c r="E77" s="4"/>
      <c r="F77" s="4"/>
      <c r="G77" s="4"/>
      <c r="H77" s="4"/>
      <c r="I77" s="4"/>
      <c r="J77" s="4"/>
      <c r="K77" s="4"/>
      <c r="L77" s="4"/>
      <c r="M77" s="4"/>
      <c r="N77" s="4"/>
      <c r="O77" s="4"/>
      <c r="P77" s="4"/>
      <c r="Q77" s="4"/>
      <c r="R77" s="4"/>
      <c r="S77" s="4"/>
      <c r="T77" s="4"/>
      <c r="U77" s="4"/>
      <c r="V77" s="4"/>
      <c r="W77" s="4"/>
      <c r="X77" s="4"/>
    </row>
    <row r="78" spans="3:24" ht="17.25" customHeight="1" x14ac:dyDescent="0.25">
      <c r="C78" s="77"/>
      <c r="D78" s="4"/>
      <c r="E78" s="4"/>
      <c r="F78" s="4"/>
      <c r="G78" s="4"/>
      <c r="H78" s="4"/>
      <c r="I78" s="4"/>
      <c r="J78" s="4"/>
      <c r="K78" s="4"/>
      <c r="L78" s="4"/>
      <c r="M78" s="4"/>
      <c r="N78" s="4"/>
      <c r="O78" s="4"/>
      <c r="P78" s="4"/>
      <c r="Q78" s="4"/>
      <c r="R78" s="4"/>
      <c r="S78" s="4"/>
      <c r="T78" s="4"/>
      <c r="U78" s="4"/>
      <c r="V78" s="4"/>
      <c r="W78" s="4"/>
      <c r="X78" s="4"/>
    </row>
    <row r="79" spans="3:24" ht="17.25" customHeight="1" x14ac:dyDescent="0.25">
      <c r="C79" s="77"/>
      <c r="D79" s="4"/>
      <c r="E79" s="4"/>
      <c r="F79" s="4"/>
      <c r="G79" s="4"/>
      <c r="H79" s="4"/>
      <c r="I79" s="4"/>
      <c r="J79" s="4"/>
      <c r="K79" s="4"/>
      <c r="L79" s="4"/>
      <c r="M79" s="4"/>
      <c r="N79" s="4"/>
      <c r="O79" s="4"/>
      <c r="P79" s="4"/>
      <c r="Q79" s="4"/>
      <c r="R79" s="4"/>
      <c r="S79" s="4"/>
      <c r="T79" s="4"/>
      <c r="U79" s="4"/>
      <c r="V79" s="4"/>
      <c r="W79" s="4"/>
      <c r="X79" s="4"/>
    </row>
    <row r="80" spans="3:24" ht="17.25" customHeight="1" x14ac:dyDescent="0.25">
      <c r="C80" s="77"/>
      <c r="D80" s="4"/>
      <c r="E80" s="4"/>
      <c r="F80" s="4"/>
      <c r="G80" s="4"/>
      <c r="H80" s="4"/>
      <c r="I80" s="4"/>
      <c r="J80" s="4"/>
      <c r="K80" s="4"/>
      <c r="L80" s="4"/>
      <c r="M80" s="4"/>
      <c r="N80" s="4"/>
      <c r="O80" s="4"/>
      <c r="P80" s="4"/>
      <c r="Q80" s="4"/>
      <c r="R80" s="4"/>
      <c r="S80" s="4"/>
      <c r="T80" s="4"/>
      <c r="U80" s="4"/>
      <c r="V80" s="4"/>
      <c r="W80" s="4"/>
      <c r="X80" s="4"/>
    </row>
    <row r="81" spans="3:24" ht="17.25" customHeight="1" x14ac:dyDescent="0.25">
      <c r="C81" s="77"/>
      <c r="D81" s="4"/>
      <c r="E81" s="4"/>
      <c r="F81" s="4"/>
      <c r="G81" s="4"/>
      <c r="H81" s="4"/>
      <c r="I81" s="4"/>
      <c r="J81" s="4"/>
      <c r="K81" s="4"/>
      <c r="L81" s="4"/>
      <c r="M81" s="4"/>
      <c r="N81" s="4"/>
      <c r="O81" s="4"/>
      <c r="P81" s="4"/>
      <c r="Q81" s="4"/>
      <c r="R81" s="4"/>
      <c r="S81" s="4"/>
      <c r="T81" s="4"/>
      <c r="U81" s="4"/>
      <c r="V81" s="4"/>
      <c r="W81" s="4"/>
      <c r="X81" s="4"/>
    </row>
    <row r="82" spans="3:24" ht="17.25" customHeight="1" x14ac:dyDescent="0.25">
      <c r="C82" s="77"/>
      <c r="D82" s="4"/>
      <c r="E82" s="4"/>
      <c r="F82" s="4"/>
      <c r="G82" s="4"/>
      <c r="H82" s="4"/>
      <c r="I82" s="4"/>
      <c r="J82" s="4"/>
      <c r="K82" s="4"/>
      <c r="L82" s="4"/>
      <c r="M82" s="4"/>
      <c r="N82" s="4"/>
      <c r="O82" s="4"/>
      <c r="P82" s="4"/>
      <c r="Q82" s="4"/>
      <c r="R82" s="4"/>
      <c r="S82" s="4"/>
      <c r="T82" s="4"/>
      <c r="U82" s="4"/>
      <c r="V82" s="4"/>
      <c r="W82" s="4"/>
      <c r="X82" s="4"/>
    </row>
    <row r="83" spans="3:24" ht="17.25" customHeight="1" x14ac:dyDescent="0.25">
      <c r="C83" s="77"/>
      <c r="D83" s="4"/>
      <c r="E83" s="4"/>
      <c r="F83" s="4"/>
      <c r="G83" s="4"/>
      <c r="H83" s="4"/>
      <c r="I83" s="4"/>
      <c r="J83" s="4"/>
      <c r="K83" s="4"/>
      <c r="L83" s="4"/>
      <c r="M83" s="4"/>
      <c r="N83" s="4"/>
      <c r="O83" s="4"/>
      <c r="P83" s="4"/>
      <c r="Q83" s="4"/>
      <c r="R83" s="4"/>
      <c r="S83" s="4"/>
      <c r="T83" s="4"/>
      <c r="U83" s="4"/>
      <c r="V83" s="4"/>
      <c r="W83" s="4"/>
      <c r="X83" s="4"/>
    </row>
    <row r="84" spans="3:24" ht="17.25" customHeight="1" x14ac:dyDescent="0.25">
      <c r="C84" s="77"/>
      <c r="D84" s="4"/>
      <c r="E84" s="4"/>
      <c r="F84" s="4"/>
      <c r="G84" s="4"/>
      <c r="H84" s="4"/>
      <c r="I84" s="4"/>
      <c r="J84" s="4"/>
      <c r="K84" s="4"/>
      <c r="L84" s="4"/>
      <c r="M84" s="4"/>
      <c r="N84" s="4"/>
      <c r="O84" s="4"/>
      <c r="P84" s="4"/>
      <c r="Q84" s="4"/>
      <c r="R84" s="4"/>
      <c r="S84" s="4"/>
      <c r="T84" s="4"/>
      <c r="U84" s="4"/>
      <c r="V84" s="4"/>
      <c r="W84" s="4"/>
      <c r="X84" s="4"/>
    </row>
    <row r="85" spans="3:24" ht="17.25" customHeight="1" x14ac:dyDescent="0.25">
      <c r="C85" s="77"/>
      <c r="D85" s="4"/>
      <c r="E85" s="4"/>
      <c r="F85" s="4"/>
      <c r="G85" s="4"/>
      <c r="H85" s="4"/>
      <c r="I85" s="4"/>
      <c r="J85" s="4"/>
      <c r="K85" s="4"/>
      <c r="L85" s="4"/>
      <c r="M85" s="4"/>
      <c r="N85" s="4"/>
      <c r="O85" s="4"/>
      <c r="P85" s="4"/>
      <c r="Q85" s="4"/>
      <c r="R85" s="4"/>
      <c r="S85" s="4"/>
      <c r="T85" s="4"/>
      <c r="U85" s="4"/>
      <c r="V85" s="4"/>
      <c r="W85" s="4"/>
      <c r="X85" s="4"/>
    </row>
    <row r="86" spans="3:24" ht="17.25" customHeight="1" x14ac:dyDescent="0.25">
      <c r="C86" s="77"/>
      <c r="D86" s="4"/>
      <c r="E86" s="4"/>
      <c r="F86" s="4"/>
      <c r="G86" s="4"/>
      <c r="H86" s="4"/>
      <c r="I86" s="4"/>
      <c r="J86" s="4"/>
      <c r="K86" s="4"/>
      <c r="L86" s="4"/>
      <c r="M86" s="4"/>
      <c r="N86" s="4"/>
      <c r="O86" s="4"/>
      <c r="P86" s="4"/>
      <c r="Q86" s="4"/>
      <c r="R86" s="4"/>
      <c r="S86" s="4"/>
      <c r="T86" s="4"/>
      <c r="U86" s="4"/>
      <c r="V86" s="4"/>
      <c r="W86" s="4"/>
      <c r="X86" s="4"/>
    </row>
    <row r="87" spans="3:24" ht="17.25" customHeight="1" x14ac:dyDescent="0.25">
      <c r="C87" s="77"/>
      <c r="D87" s="4"/>
      <c r="E87" s="4"/>
      <c r="F87" s="4"/>
      <c r="G87" s="4"/>
      <c r="H87" s="4"/>
      <c r="I87" s="4"/>
      <c r="J87" s="4"/>
      <c r="K87" s="4"/>
      <c r="L87" s="4"/>
      <c r="M87" s="4"/>
      <c r="N87" s="4"/>
      <c r="O87" s="4"/>
      <c r="P87" s="4"/>
      <c r="Q87" s="4"/>
      <c r="R87" s="4"/>
      <c r="S87" s="4"/>
      <c r="T87" s="4"/>
      <c r="U87" s="4"/>
      <c r="V87" s="4"/>
      <c r="W87" s="4"/>
      <c r="X87" s="4"/>
    </row>
    <row r="88" spans="3:24" ht="17.25" customHeight="1" x14ac:dyDescent="0.25">
      <c r="C88" s="77"/>
      <c r="D88" s="4"/>
      <c r="E88" s="4"/>
      <c r="F88" s="4"/>
      <c r="G88" s="4"/>
      <c r="H88" s="4"/>
      <c r="I88" s="4"/>
      <c r="J88" s="4"/>
      <c r="K88" s="4"/>
      <c r="L88" s="4"/>
      <c r="M88" s="4"/>
      <c r="N88" s="4"/>
      <c r="O88" s="4"/>
      <c r="P88" s="4"/>
      <c r="Q88" s="4"/>
      <c r="R88" s="4"/>
      <c r="S88" s="4"/>
      <c r="T88" s="4"/>
      <c r="U88" s="4"/>
      <c r="V88" s="4"/>
      <c r="W88" s="4"/>
      <c r="X88" s="4"/>
    </row>
    <row r="89" spans="3:24" ht="17.25" customHeight="1" x14ac:dyDescent="0.25">
      <c r="C89" s="77"/>
      <c r="D89" s="4"/>
      <c r="E89" s="4"/>
      <c r="F89" s="4"/>
      <c r="G89" s="4"/>
      <c r="H89" s="4"/>
      <c r="I89" s="4"/>
      <c r="J89" s="4"/>
      <c r="K89" s="4"/>
      <c r="L89" s="4"/>
      <c r="M89" s="4"/>
      <c r="N89" s="4"/>
      <c r="O89" s="4"/>
      <c r="P89" s="4"/>
      <c r="Q89" s="4"/>
      <c r="R89" s="4"/>
      <c r="S89" s="4"/>
      <c r="T89" s="4"/>
      <c r="U89" s="4"/>
      <c r="V89" s="4"/>
      <c r="W89" s="4"/>
      <c r="X89" s="4"/>
    </row>
    <row r="90" spans="3:24" ht="17.25" customHeight="1" x14ac:dyDescent="0.25">
      <c r="C90" s="77"/>
      <c r="D90" s="4"/>
      <c r="E90" s="4"/>
      <c r="F90" s="4"/>
      <c r="G90" s="4"/>
      <c r="H90" s="4"/>
      <c r="I90" s="4"/>
      <c r="J90" s="4"/>
      <c r="K90" s="4"/>
      <c r="L90" s="4"/>
      <c r="M90" s="4"/>
      <c r="N90" s="4"/>
      <c r="O90" s="4"/>
      <c r="P90" s="4"/>
      <c r="Q90" s="4"/>
      <c r="R90" s="4"/>
      <c r="S90" s="4"/>
      <c r="T90" s="4"/>
      <c r="U90" s="4"/>
      <c r="V90" s="4"/>
      <c r="W90" s="4"/>
      <c r="X90" s="4"/>
    </row>
    <row r="91" spans="3:24" ht="17.25" customHeight="1" x14ac:dyDescent="0.25">
      <c r="C91" s="77"/>
      <c r="D91" s="4"/>
      <c r="E91" s="4"/>
      <c r="F91" s="4"/>
      <c r="G91" s="4"/>
      <c r="H91" s="4"/>
      <c r="I91" s="4"/>
      <c r="J91" s="4"/>
      <c r="K91" s="4"/>
      <c r="L91" s="4"/>
      <c r="M91" s="4"/>
      <c r="N91" s="4"/>
      <c r="O91" s="4"/>
      <c r="P91" s="4"/>
      <c r="Q91" s="4"/>
      <c r="R91" s="4"/>
      <c r="S91" s="4"/>
      <c r="T91" s="4"/>
      <c r="U91" s="4"/>
      <c r="V91" s="4"/>
      <c r="W91" s="4"/>
      <c r="X91" s="4"/>
    </row>
    <row r="92" spans="3:24" ht="17.25" customHeight="1" x14ac:dyDescent="0.25">
      <c r="C92" s="77"/>
      <c r="D92" s="4"/>
      <c r="E92" s="4"/>
      <c r="F92" s="4"/>
      <c r="G92" s="4"/>
      <c r="H92" s="4"/>
      <c r="I92" s="4"/>
      <c r="J92" s="4"/>
      <c r="K92" s="4"/>
      <c r="L92" s="4"/>
      <c r="M92" s="4"/>
      <c r="N92" s="4"/>
      <c r="O92" s="4"/>
      <c r="P92" s="4"/>
      <c r="Q92" s="4"/>
      <c r="R92" s="4"/>
      <c r="S92" s="4"/>
      <c r="T92" s="4"/>
      <c r="U92" s="4"/>
      <c r="V92" s="4"/>
      <c r="W92" s="4"/>
      <c r="X92" s="4"/>
    </row>
    <row r="93" spans="3:24" ht="17.25" customHeight="1" x14ac:dyDescent="0.25">
      <c r="C93" s="77"/>
      <c r="D93" s="4"/>
      <c r="E93" s="4"/>
      <c r="F93" s="4"/>
      <c r="G93" s="4"/>
      <c r="H93" s="4"/>
      <c r="I93" s="4"/>
      <c r="J93" s="4"/>
      <c r="K93" s="4"/>
      <c r="L93" s="4"/>
      <c r="M93" s="4"/>
      <c r="N93" s="4"/>
      <c r="O93" s="4"/>
      <c r="P93" s="4"/>
      <c r="Q93" s="4"/>
      <c r="R93" s="4"/>
      <c r="S93" s="4"/>
      <c r="T93" s="4"/>
      <c r="U93" s="4"/>
      <c r="V93" s="4"/>
      <c r="W93" s="4"/>
      <c r="X93" s="4"/>
    </row>
    <row r="94" spans="3:24" ht="17.25" customHeight="1" x14ac:dyDescent="0.25">
      <c r="C94" s="77"/>
      <c r="D94" s="4"/>
      <c r="E94" s="4"/>
      <c r="F94" s="4"/>
      <c r="G94" s="4"/>
      <c r="H94" s="4"/>
      <c r="I94" s="4"/>
      <c r="J94" s="4"/>
      <c r="K94" s="4"/>
      <c r="L94" s="4"/>
      <c r="M94" s="4"/>
      <c r="N94" s="4"/>
      <c r="O94" s="4"/>
      <c r="P94" s="4"/>
      <c r="Q94" s="4"/>
      <c r="R94" s="4"/>
      <c r="S94" s="4"/>
      <c r="T94" s="4"/>
      <c r="U94" s="4"/>
      <c r="V94" s="4"/>
      <c r="W94" s="4"/>
      <c r="X94" s="4"/>
    </row>
    <row r="95" spans="3:24" ht="17.25" customHeight="1" x14ac:dyDescent="0.25">
      <c r="C95" s="77"/>
      <c r="D95" s="4"/>
      <c r="E95" s="4"/>
      <c r="F95" s="4"/>
      <c r="G95" s="4"/>
      <c r="H95" s="4"/>
      <c r="I95" s="4"/>
      <c r="J95" s="4"/>
      <c r="K95" s="4"/>
      <c r="L95" s="4"/>
      <c r="M95" s="4"/>
      <c r="N95" s="4"/>
      <c r="O95" s="4"/>
      <c r="P95" s="4"/>
      <c r="Q95" s="4"/>
      <c r="R95" s="4"/>
      <c r="S95" s="4"/>
      <c r="T95" s="4"/>
      <c r="U95" s="4"/>
      <c r="V95" s="4"/>
      <c r="W95" s="4"/>
      <c r="X95" s="4"/>
    </row>
    <row r="96" spans="3:24" ht="17.25" customHeight="1" x14ac:dyDescent="0.25">
      <c r="C96" s="77"/>
      <c r="D96" s="4"/>
      <c r="E96" s="4"/>
      <c r="F96" s="4"/>
      <c r="G96" s="4"/>
      <c r="H96" s="4"/>
      <c r="I96" s="4"/>
      <c r="J96" s="4"/>
      <c r="K96" s="4"/>
      <c r="L96" s="4"/>
      <c r="M96" s="4"/>
      <c r="N96" s="4"/>
      <c r="O96" s="4"/>
      <c r="P96" s="4"/>
      <c r="Q96" s="4"/>
      <c r="R96" s="4"/>
      <c r="S96" s="4"/>
      <c r="T96" s="4"/>
      <c r="U96" s="4"/>
      <c r="V96" s="4"/>
      <c r="W96" s="4"/>
      <c r="X96" s="4"/>
    </row>
    <row r="97" spans="3:24" ht="17.25" customHeight="1" x14ac:dyDescent="0.25">
      <c r="C97" s="77"/>
      <c r="D97" s="4"/>
      <c r="E97" s="4"/>
      <c r="F97" s="4"/>
      <c r="G97" s="4"/>
      <c r="H97" s="4"/>
      <c r="I97" s="4"/>
      <c r="J97" s="4"/>
      <c r="K97" s="4"/>
      <c r="L97" s="4"/>
      <c r="M97" s="4"/>
      <c r="N97" s="4"/>
      <c r="O97" s="4"/>
      <c r="P97" s="4"/>
      <c r="Q97" s="4"/>
      <c r="R97" s="4"/>
      <c r="S97" s="4"/>
      <c r="T97" s="4"/>
      <c r="U97" s="4"/>
      <c r="V97" s="4"/>
      <c r="W97" s="4"/>
      <c r="X97" s="4"/>
    </row>
    <row r="98" spans="3:24" ht="17.25" customHeight="1" x14ac:dyDescent="0.25">
      <c r="C98" s="77"/>
      <c r="D98" s="4"/>
      <c r="E98" s="4"/>
      <c r="F98" s="4"/>
      <c r="G98" s="4"/>
      <c r="H98" s="4"/>
      <c r="I98" s="4"/>
      <c r="J98" s="4"/>
      <c r="K98" s="4"/>
      <c r="L98" s="4"/>
      <c r="M98" s="4"/>
      <c r="N98" s="4"/>
      <c r="O98" s="4"/>
      <c r="P98" s="4"/>
      <c r="Q98" s="4"/>
      <c r="R98" s="4"/>
      <c r="S98" s="4"/>
      <c r="T98" s="4"/>
      <c r="U98" s="4"/>
      <c r="V98" s="4"/>
      <c r="W98" s="4"/>
      <c r="X98" s="4"/>
    </row>
    <row r="99" spans="3:24" ht="17.25" customHeight="1" x14ac:dyDescent="0.25">
      <c r="C99" s="77"/>
      <c r="D99" s="4"/>
      <c r="E99" s="4"/>
      <c r="F99" s="4"/>
      <c r="G99" s="4"/>
      <c r="H99" s="4"/>
      <c r="I99" s="4"/>
      <c r="J99" s="4"/>
      <c r="K99" s="4"/>
      <c r="L99" s="4"/>
      <c r="M99" s="4"/>
      <c r="N99" s="4"/>
      <c r="O99" s="4"/>
      <c r="P99" s="4"/>
      <c r="Q99" s="4"/>
      <c r="R99" s="4"/>
      <c r="S99" s="4"/>
      <c r="T99" s="4"/>
      <c r="U99" s="4"/>
      <c r="V99" s="4"/>
      <c r="W99" s="4"/>
      <c r="X99" s="4"/>
    </row>
    <row r="100" spans="3:24" ht="17.25" customHeight="1" x14ac:dyDescent="0.25">
      <c r="C100" s="77"/>
      <c r="D100" s="4"/>
      <c r="E100" s="4"/>
      <c r="F100" s="4"/>
      <c r="G100" s="4"/>
      <c r="H100" s="4"/>
      <c r="I100" s="4"/>
      <c r="J100" s="4"/>
      <c r="K100" s="4"/>
      <c r="L100" s="4"/>
      <c r="M100" s="4"/>
      <c r="N100" s="4"/>
      <c r="O100" s="4"/>
      <c r="P100" s="4"/>
      <c r="Q100" s="4"/>
      <c r="R100" s="4"/>
      <c r="S100" s="4"/>
      <c r="T100" s="4"/>
      <c r="U100" s="4"/>
      <c r="V100" s="4"/>
      <c r="W100" s="4"/>
      <c r="X100" s="4"/>
    </row>
    <row r="101" spans="3:24" ht="17.25" customHeight="1" x14ac:dyDescent="0.25">
      <c r="C101" s="77"/>
      <c r="D101" s="4"/>
      <c r="E101" s="4"/>
      <c r="F101" s="4"/>
      <c r="G101" s="4"/>
      <c r="H101" s="4"/>
      <c r="I101" s="4"/>
      <c r="J101" s="4"/>
      <c r="K101" s="4"/>
      <c r="L101" s="4"/>
      <c r="M101" s="4"/>
      <c r="N101" s="4"/>
      <c r="O101" s="4"/>
      <c r="P101" s="4"/>
      <c r="Q101" s="4"/>
      <c r="R101" s="4"/>
      <c r="S101" s="4"/>
      <c r="T101" s="4"/>
      <c r="U101" s="4"/>
      <c r="V101" s="4"/>
      <c r="W101" s="4"/>
      <c r="X101" s="4"/>
    </row>
    <row r="102" spans="3:24" ht="17.25" customHeight="1" x14ac:dyDescent="0.25">
      <c r="C102" s="77"/>
      <c r="D102" s="4"/>
      <c r="E102" s="4"/>
      <c r="F102" s="4"/>
      <c r="G102" s="4"/>
      <c r="H102" s="4"/>
      <c r="I102" s="4"/>
      <c r="J102" s="4"/>
      <c r="K102" s="4"/>
      <c r="L102" s="4"/>
      <c r="M102" s="4"/>
      <c r="N102" s="4"/>
      <c r="O102" s="4"/>
      <c r="P102" s="4"/>
      <c r="Q102" s="4"/>
      <c r="R102" s="4"/>
      <c r="S102" s="4"/>
      <c r="T102" s="4"/>
      <c r="U102" s="4"/>
      <c r="V102" s="4"/>
      <c r="W102" s="4"/>
      <c r="X102" s="4"/>
    </row>
    <row r="103" spans="3:24" ht="17.25" customHeight="1" x14ac:dyDescent="0.25">
      <c r="C103" s="77"/>
      <c r="D103" s="4"/>
      <c r="E103" s="4"/>
      <c r="F103" s="4"/>
      <c r="G103" s="4"/>
      <c r="H103" s="4"/>
      <c r="I103" s="4"/>
      <c r="J103" s="4"/>
      <c r="K103" s="4"/>
      <c r="L103" s="4"/>
      <c r="M103" s="4"/>
      <c r="N103" s="4"/>
      <c r="O103" s="4"/>
      <c r="P103" s="4"/>
      <c r="Q103" s="4"/>
      <c r="R103" s="4"/>
      <c r="S103" s="4"/>
      <c r="T103" s="4"/>
      <c r="U103" s="4"/>
      <c r="V103" s="4"/>
      <c r="W103" s="4"/>
      <c r="X103" s="4"/>
    </row>
    <row r="104" spans="3:24" ht="17.25" customHeight="1" x14ac:dyDescent="0.25">
      <c r="C104" s="77"/>
      <c r="D104" s="4"/>
      <c r="E104" s="4"/>
      <c r="F104" s="4"/>
      <c r="G104" s="4"/>
      <c r="H104" s="4"/>
      <c r="I104" s="4"/>
      <c r="J104" s="4"/>
      <c r="K104" s="4"/>
      <c r="L104" s="4"/>
      <c r="M104" s="4"/>
      <c r="N104" s="4"/>
      <c r="O104" s="4"/>
      <c r="P104" s="4"/>
      <c r="Q104" s="4"/>
      <c r="R104" s="4"/>
      <c r="S104" s="4"/>
      <c r="T104" s="4"/>
      <c r="U104" s="4"/>
      <c r="V104" s="4"/>
      <c r="W104" s="4"/>
      <c r="X104" s="4"/>
    </row>
    <row r="105" spans="3:24" ht="17.25" customHeight="1" x14ac:dyDescent="0.25">
      <c r="C105" s="77"/>
      <c r="D105" s="4"/>
      <c r="E105" s="4"/>
      <c r="F105" s="4"/>
      <c r="G105" s="4"/>
      <c r="H105" s="4"/>
      <c r="I105" s="4"/>
      <c r="J105" s="4"/>
      <c r="K105" s="4"/>
      <c r="L105" s="4"/>
      <c r="M105" s="4"/>
      <c r="N105" s="4"/>
      <c r="O105" s="4"/>
      <c r="P105" s="4"/>
      <c r="Q105" s="4"/>
      <c r="R105" s="4"/>
      <c r="S105" s="4"/>
      <c r="T105" s="4"/>
      <c r="U105" s="4"/>
      <c r="V105" s="4"/>
      <c r="W105" s="4"/>
      <c r="X105" s="4"/>
    </row>
    <row r="106" spans="3:24" ht="17.25" customHeight="1" x14ac:dyDescent="0.25">
      <c r="C106" s="77"/>
      <c r="D106" s="4"/>
      <c r="E106" s="4"/>
      <c r="F106" s="4"/>
      <c r="G106" s="4"/>
      <c r="H106" s="4"/>
      <c r="I106" s="4"/>
      <c r="J106" s="4"/>
      <c r="K106" s="4"/>
      <c r="L106" s="4"/>
      <c r="M106" s="4"/>
      <c r="N106" s="4"/>
      <c r="O106" s="4"/>
      <c r="P106" s="4"/>
      <c r="Q106" s="4"/>
      <c r="R106" s="4"/>
      <c r="S106" s="4"/>
      <c r="T106" s="4"/>
      <c r="U106" s="4"/>
      <c r="V106" s="4"/>
      <c r="W106" s="4"/>
      <c r="X106" s="4"/>
    </row>
    <row r="107" spans="3:24" ht="17.25" customHeight="1" x14ac:dyDescent="0.25">
      <c r="C107" s="77"/>
      <c r="D107" s="4"/>
      <c r="E107" s="4"/>
      <c r="F107" s="4"/>
      <c r="G107" s="4"/>
      <c r="H107" s="4"/>
      <c r="I107" s="4"/>
      <c r="J107" s="4"/>
      <c r="K107" s="4"/>
      <c r="L107" s="4"/>
      <c r="M107" s="4"/>
    </row>
  </sheetData>
  <mergeCells count="37">
    <mergeCell ref="C47:Q47"/>
    <mergeCell ref="C48:Q48"/>
    <mergeCell ref="C49:Q49"/>
    <mergeCell ref="A1:Y1"/>
    <mergeCell ref="C37:Q37"/>
    <mergeCell ref="C39:Q39"/>
    <mergeCell ref="C8:Q8"/>
    <mergeCell ref="C38:Q38"/>
    <mergeCell ref="C31:Q31"/>
    <mergeCell ref="C40:Q40"/>
    <mergeCell ref="C41:Q41"/>
    <mergeCell ref="C44:Q44"/>
    <mergeCell ref="C45:Q45"/>
    <mergeCell ref="C46:Q46"/>
    <mergeCell ref="C30:Q30"/>
    <mergeCell ref="C32:Q32"/>
    <mergeCell ref="C33:Q33"/>
    <mergeCell ref="C34:Q34"/>
    <mergeCell ref="C35:Q35"/>
    <mergeCell ref="C36:Q36"/>
    <mergeCell ref="C24:Q24"/>
    <mergeCell ref="C25:Q25"/>
    <mergeCell ref="C26:Q26"/>
    <mergeCell ref="C27:Q27"/>
    <mergeCell ref="C28:Q28"/>
    <mergeCell ref="C29:Q29"/>
    <mergeCell ref="P4:U4"/>
    <mergeCell ref="W4:Y4"/>
    <mergeCell ref="C23:Q23"/>
    <mergeCell ref="D4:N4"/>
    <mergeCell ref="C11:Q11"/>
    <mergeCell ref="C12:Q12"/>
    <mergeCell ref="C13:Q13"/>
    <mergeCell ref="C14:Q14"/>
    <mergeCell ref="C16:Q16"/>
    <mergeCell ref="C21:Q21"/>
    <mergeCell ref="C22:Q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7"/>
  <sheetViews>
    <sheetView topLeftCell="N14" workbookViewId="0">
      <selection activeCell="F17" sqref="F17"/>
    </sheetView>
  </sheetViews>
  <sheetFormatPr defaultColWidth="9.140625" defaultRowHeight="15" x14ac:dyDescent="0.25"/>
  <cols>
    <col min="1" max="1" width="2.42578125" style="2" customWidth="1"/>
    <col min="2" max="2" width="2.140625" style="2" customWidth="1"/>
    <col min="3" max="5" width="13.42578125" style="2" customWidth="1"/>
    <col min="6" max="14" width="12.7109375" style="2" customWidth="1"/>
    <col min="15" max="15" width="15.42578125" style="2" customWidth="1"/>
    <col min="16" max="16" width="12.42578125" style="2" customWidth="1"/>
    <col min="17" max="17" width="10.28515625" style="2" customWidth="1"/>
    <col min="18" max="18" width="11.140625" style="2" customWidth="1"/>
    <col min="19" max="19" width="12.7109375" style="2" customWidth="1"/>
    <col min="20" max="20" width="11.5703125" style="2" customWidth="1"/>
    <col min="21" max="22" width="10.85546875" style="2" customWidth="1"/>
    <col min="23" max="23" width="9.140625" style="2" customWidth="1"/>
    <col min="24" max="24" width="11.42578125" style="2" customWidth="1"/>
    <col min="25" max="25" width="13.140625" style="2" customWidth="1"/>
    <col min="26" max="16384" width="9.140625" style="2"/>
  </cols>
  <sheetData>
    <row r="1" spans="1:23" ht="18" x14ac:dyDescent="0.25">
      <c r="B1" s="234" t="s">
        <v>42</v>
      </c>
      <c r="C1" s="235"/>
      <c r="D1" s="235"/>
      <c r="E1" s="235"/>
      <c r="F1" s="235"/>
      <c r="G1" s="235"/>
      <c r="H1" s="235"/>
      <c r="I1" s="235"/>
      <c r="J1" s="235"/>
      <c r="K1" s="235"/>
      <c r="L1" s="235"/>
      <c r="M1" s="235"/>
      <c r="N1" s="235"/>
      <c r="O1" s="235"/>
      <c r="P1" s="235"/>
      <c r="Q1" s="79"/>
      <c r="R1" s="79"/>
      <c r="S1" s="80"/>
      <c r="T1" s="80"/>
      <c r="U1" s="80"/>
      <c r="V1" s="80"/>
      <c r="W1" s="80"/>
    </row>
    <row r="2" spans="1:23" x14ac:dyDescent="0.2">
      <c r="G2" s="81"/>
      <c r="H2" s="82"/>
      <c r="I2" s="82"/>
      <c r="J2" s="82"/>
      <c r="K2" s="82"/>
      <c r="L2" s="82"/>
      <c r="M2" s="82"/>
      <c r="N2" s="82"/>
      <c r="O2" s="82"/>
      <c r="P2" s="82"/>
      <c r="Q2" s="82"/>
      <c r="R2" s="82"/>
      <c r="S2" s="82"/>
      <c r="T2" s="82"/>
      <c r="U2" s="82"/>
      <c r="V2" s="82"/>
      <c r="W2" s="82"/>
    </row>
    <row r="3" spans="1:23" x14ac:dyDescent="0.25">
      <c r="B3" s="6" t="s">
        <v>43</v>
      </c>
      <c r="C3" s="6"/>
      <c r="D3" s="6"/>
      <c r="E3" s="6"/>
      <c r="F3" s="6"/>
      <c r="G3" s="83"/>
      <c r="H3" s="43"/>
      <c r="I3" s="43"/>
      <c r="J3" s="43"/>
      <c r="K3" s="43"/>
      <c r="L3" s="43"/>
      <c r="M3" s="43"/>
      <c r="N3" s="43"/>
      <c r="O3" s="43"/>
      <c r="P3" s="43"/>
      <c r="Q3" s="4"/>
      <c r="R3" s="4"/>
      <c r="S3" s="4"/>
      <c r="T3" s="4"/>
      <c r="U3" s="4"/>
      <c r="V3" s="4"/>
      <c r="W3" s="4"/>
    </row>
    <row r="4" spans="1:23" x14ac:dyDescent="0.25">
      <c r="B4" s="83"/>
      <c r="C4" s="6"/>
      <c r="D4" s="6"/>
      <c r="E4" s="6"/>
      <c r="F4" s="6"/>
      <c r="G4" s="83"/>
      <c r="H4" s="43"/>
      <c r="I4" s="43"/>
      <c r="J4" s="43"/>
      <c r="K4" s="43"/>
      <c r="L4" s="43"/>
      <c r="M4" s="43"/>
      <c r="N4" s="43"/>
      <c r="O4" s="43"/>
      <c r="P4" s="43"/>
      <c r="Q4" s="4"/>
      <c r="R4" s="4"/>
      <c r="S4" s="4"/>
      <c r="T4" s="4"/>
      <c r="U4" s="4"/>
      <c r="V4" s="4"/>
      <c r="W4" s="4"/>
    </row>
    <row r="5" spans="1:23" x14ac:dyDescent="0.25">
      <c r="A5" s="8"/>
      <c r="B5" s="9"/>
      <c r="C5" s="236" t="s">
        <v>44</v>
      </c>
      <c r="D5" s="236"/>
      <c r="E5" s="236"/>
      <c r="F5" s="236"/>
      <c r="G5" s="83"/>
      <c r="H5" s="84"/>
      <c r="I5" s="43"/>
      <c r="J5" s="43"/>
      <c r="K5" s="43"/>
      <c r="L5" s="43"/>
      <c r="M5" s="43"/>
      <c r="N5" s="43"/>
      <c r="O5" s="43"/>
      <c r="P5" s="43"/>
      <c r="Q5" s="43"/>
      <c r="R5" s="4"/>
      <c r="S5" s="4"/>
      <c r="T5" s="4"/>
      <c r="U5" s="4"/>
      <c r="V5" s="4"/>
      <c r="W5" s="4"/>
    </row>
    <row r="6" spans="1:23" x14ac:dyDescent="0.25">
      <c r="A6" s="8"/>
      <c r="B6" s="85"/>
      <c r="C6" s="232" t="s">
        <v>45</v>
      </c>
      <c r="D6" s="233"/>
      <c r="E6" s="233"/>
      <c r="F6" s="86"/>
      <c r="G6" s="87"/>
      <c r="H6" s="87"/>
      <c r="I6" s="87"/>
      <c r="J6" s="87"/>
      <c r="K6" s="87"/>
      <c r="L6" s="87"/>
      <c r="M6" s="87"/>
      <c r="N6" s="87"/>
      <c r="O6" s="87"/>
      <c r="P6" s="87"/>
      <c r="Q6" s="88"/>
    </row>
    <row r="7" spans="1:23" x14ac:dyDescent="0.25">
      <c r="A7" s="8"/>
      <c r="B7" s="85"/>
      <c r="C7" s="232" t="s">
        <v>46</v>
      </c>
      <c r="D7" s="233"/>
      <c r="E7" s="233"/>
      <c r="F7" s="89"/>
      <c r="G7" s="87"/>
      <c r="H7" s="87"/>
      <c r="I7" s="87"/>
      <c r="J7" s="87"/>
      <c r="K7" s="87"/>
      <c r="L7" s="87"/>
      <c r="M7" s="87"/>
      <c r="N7" s="87"/>
      <c r="O7" s="87"/>
      <c r="P7" s="87"/>
      <c r="Q7" s="88"/>
    </row>
    <row r="8" spans="1:23" ht="31.5" customHeight="1" x14ac:dyDescent="0.25">
      <c r="A8" s="8"/>
      <c r="B8" s="85"/>
      <c r="C8" s="232" t="s">
        <v>47</v>
      </c>
      <c r="D8" s="233"/>
      <c r="E8" s="233"/>
      <c r="F8" s="86">
        <f>F6*F7</f>
        <v>0</v>
      </c>
      <c r="G8" s="87"/>
      <c r="H8" s="87"/>
      <c r="I8" s="87"/>
      <c r="J8" s="87"/>
      <c r="K8" s="87"/>
      <c r="L8" s="87"/>
      <c r="M8" s="87"/>
      <c r="N8" s="87"/>
      <c r="O8" s="87"/>
      <c r="P8" s="87"/>
      <c r="Q8" s="88"/>
    </row>
    <row r="9" spans="1:23" ht="30" customHeight="1" x14ac:dyDescent="0.25">
      <c r="A9" s="8"/>
      <c r="B9" s="85"/>
      <c r="C9" s="232" t="s">
        <v>48</v>
      </c>
      <c r="D9" s="233"/>
      <c r="E9" s="233"/>
      <c r="F9" s="89"/>
      <c r="G9" s="87"/>
      <c r="H9" s="87"/>
      <c r="I9" s="87"/>
      <c r="J9" s="87"/>
      <c r="K9" s="87"/>
      <c r="L9" s="87"/>
      <c r="M9" s="87"/>
      <c r="N9" s="87"/>
      <c r="O9" s="87"/>
      <c r="P9" s="87"/>
      <c r="Q9" s="88"/>
    </row>
    <row r="10" spans="1:23" ht="30.75" customHeight="1" x14ac:dyDescent="0.25">
      <c r="A10" s="8"/>
      <c r="B10" s="85"/>
      <c r="C10" s="232" t="s">
        <v>49</v>
      </c>
      <c r="D10" s="233"/>
      <c r="E10" s="233"/>
      <c r="F10" s="90">
        <f>F9*F6</f>
        <v>0</v>
      </c>
      <c r="G10" s="87"/>
      <c r="H10" s="87"/>
      <c r="I10" s="87"/>
      <c r="J10" s="87"/>
      <c r="K10" s="87"/>
      <c r="L10" s="87"/>
      <c r="M10" s="87"/>
      <c r="N10" s="87"/>
      <c r="O10" s="87"/>
      <c r="P10" s="87"/>
      <c r="Q10" s="88"/>
    </row>
    <row r="11" spans="1:23" x14ac:dyDescent="0.25">
      <c r="A11" s="8"/>
      <c r="B11" s="85"/>
      <c r="C11" s="232" t="s">
        <v>50</v>
      </c>
      <c r="D11" s="232"/>
      <c r="E11" s="232"/>
      <c r="F11" s="91"/>
      <c r="G11" s="87"/>
      <c r="H11" s="87"/>
      <c r="I11" s="87"/>
      <c r="J11" s="87"/>
      <c r="K11" s="87"/>
      <c r="L11" s="87"/>
      <c r="M11" s="87"/>
      <c r="N11" s="87"/>
      <c r="O11" s="87"/>
      <c r="P11" s="87"/>
      <c r="Q11" s="88"/>
    </row>
    <row r="12" spans="1:23" ht="30" customHeight="1" x14ac:dyDescent="0.25">
      <c r="A12" s="8"/>
      <c r="B12" s="85"/>
      <c r="C12" s="237" t="s">
        <v>51</v>
      </c>
      <c r="D12" s="237"/>
      <c r="E12" s="237"/>
      <c r="F12" s="92">
        <f>F8*F11</f>
        <v>0</v>
      </c>
      <c r="G12" s="87"/>
      <c r="H12" s="87"/>
      <c r="I12" s="87"/>
      <c r="J12" s="87"/>
      <c r="K12" s="87"/>
      <c r="L12" s="87"/>
      <c r="M12" s="87"/>
      <c r="N12" s="87"/>
      <c r="O12" s="87"/>
      <c r="P12" s="87"/>
      <c r="Q12" s="88"/>
    </row>
    <row r="13" spans="1:23" x14ac:dyDescent="0.25">
      <c r="A13" s="88"/>
      <c r="B13" s="87"/>
      <c r="C13" s="237" t="s">
        <v>52</v>
      </c>
      <c r="D13" s="237"/>
      <c r="E13" s="237"/>
      <c r="F13" s="93"/>
      <c r="G13" s="87"/>
      <c r="H13" s="87"/>
      <c r="I13" s="87"/>
      <c r="J13" s="87"/>
      <c r="K13" s="87"/>
      <c r="L13" s="87"/>
      <c r="M13" s="87"/>
      <c r="N13" s="87"/>
      <c r="O13" s="87"/>
      <c r="P13" s="87"/>
      <c r="Q13" s="88"/>
    </row>
    <row r="14" spans="1:23" ht="31.5" customHeight="1" x14ac:dyDescent="0.25">
      <c r="A14" s="88"/>
      <c r="B14" s="87"/>
      <c r="C14" s="238" t="s">
        <v>53</v>
      </c>
      <c r="D14" s="239"/>
      <c r="E14" s="239"/>
      <c r="F14" s="92">
        <f>F13*F8</f>
        <v>0</v>
      </c>
      <c r="G14" s="87"/>
      <c r="H14" s="87"/>
      <c r="I14" s="87"/>
      <c r="J14" s="87"/>
      <c r="K14" s="87"/>
      <c r="L14" s="87"/>
      <c r="M14" s="87"/>
      <c r="N14" s="87"/>
      <c r="O14" s="87"/>
      <c r="P14" s="87"/>
      <c r="Q14" s="88"/>
    </row>
    <row r="15" spans="1:23" ht="29.25" customHeight="1" x14ac:dyDescent="0.25">
      <c r="A15" s="88"/>
      <c r="B15" s="87"/>
      <c r="C15" s="238" t="s">
        <v>54</v>
      </c>
      <c r="D15" s="238"/>
      <c r="E15" s="238"/>
      <c r="F15" s="93"/>
      <c r="G15" s="87"/>
      <c r="H15" s="87"/>
      <c r="I15" s="87"/>
      <c r="J15" s="87"/>
      <c r="K15" s="87"/>
      <c r="L15" s="87"/>
      <c r="M15" s="87"/>
      <c r="N15" s="87"/>
      <c r="O15" s="87"/>
      <c r="P15" s="87"/>
      <c r="Q15" s="88"/>
    </row>
    <row r="16" spans="1:23" ht="30.75" customHeight="1" x14ac:dyDescent="0.25">
      <c r="A16" s="88"/>
      <c r="B16" s="87"/>
      <c r="C16" s="238" t="s">
        <v>55</v>
      </c>
      <c r="D16" s="238"/>
      <c r="E16" s="238"/>
      <c r="F16" s="92">
        <f>F15*F10</f>
        <v>0</v>
      </c>
      <c r="G16" s="87"/>
      <c r="H16" s="87"/>
      <c r="I16" s="87"/>
      <c r="J16" s="87"/>
      <c r="K16" s="87"/>
      <c r="L16" s="87"/>
      <c r="M16" s="87"/>
      <c r="N16" s="87"/>
      <c r="O16" s="87"/>
      <c r="P16" s="87"/>
      <c r="Q16" s="88"/>
    </row>
    <row r="17" spans="1:45" ht="30.75" customHeight="1" x14ac:dyDescent="0.25">
      <c r="A17" s="88"/>
      <c r="B17" s="87"/>
      <c r="C17" s="94"/>
      <c r="D17" s="95"/>
      <c r="E17" s="95"/>
      <c r="F17" s="96"/>
      <c r="G17" s="87"/>
      <c r="H17" s="87"/>
      <c r="I17" s="87"/>
      <c r="J17" s="87"/>
      <c r="K17" s="87"/>
      <c r="L17" s="87"/>
      <c r="M17" s="87"/>
      <c r="N17" s="87"/>
      <c r="O17" s="87"/>
      <c r="P17" s="87"/>
      <c r="Q17" s="88"/>
    </row>
    <row r="18" spans="1:45" ht="15" customHeight="1" x14ac:dyDescent="0.25">
      <c r="B18" s="73"/>
      <c r="C18" s="231" t="s">
        <v>56</v>
      </c>
      <c r="D18" s="231"/>
      <c r="E18" s="231"/>
      <c r="F18" s="231"/>
      <c r="G18" s="88"/>
      <c r="H18" s="88"/>
      <c r="I18" s="88"/>
      <c r="J18" s="88"/>
      <c r="K18" s="88"/>
      <c r="L18" s="88"/>
      <c r="M18" s="88"/>
      <c r="N18" s="88"/>
      <c r="O18" s="88"/>
      <c r="P18" s="88"/>
    </row>
    <row r="19" spans="1:45" ht="17.25" customHeight="1" x14ac:dyDescent="0.25">
      <c r="A19" s="8"/>
      <c r="B19" s="9"/>
      <c r="C19" s="10"/>
      <c r="D19" s="215" t="s">
        <v>240</v>
      </c>
      <c r="E19" s="215"/>
      <c r="F19" s="215"/>
      <c r="G19" s="215"/>
      <c r="H19" s="215"/>
      <c r="I19" s="215"/>
      <c r="J19" s="215"/>
      <c r="K19" s="215"/>
      <c r="L19" s="215"/>
      <c r="M19" s="215"/>
      <c r="N19" s="215"/>
      <c r="O19" s="169"/>
      <c r="P19" s="208" t="s">
        <v>241</v>
      </c>
      <c r="Q19" s="209"/>
      <c r="R19" s="209"/>
      <c r="S19" s="209"/>
      <c r="T19" s="209"/>
      <c r="U19" s="209"/>
      <c r="V19" s="176"/>
      <c r="W19" s="210" t="s">
        <v>242</v>
      </c>
      <c r="X19" s="211"/>
      <c r="Y19" s="212"/>
      <c r="Z19" s="11"/>
    </row>
    <row r="20" spans="1:45" ht="141.75" customHeight="1" x14ac:dyDescent="0.25">
      <c r="A20" s="12"/>
      <c r="B20" s="13"/>
      <c r="C20" s="177" t="s">
        <v>2</v>
      </c>
      <c r="D20" s="14" t="s">
        <v>3</v>
      </c>
      <c r="E20" s="14" t="s">
        <v>4</v>
      </c>
      <c r="F20" s="14" t="s">
        <v>5</v>
      </c>
      <c r="G20" s="14" t="s">
        <v>6</v>
      </c>
      <c r="H20" s="14" t="s">
        <v>7</v>
      </c>
      <c r="I20" s="14" t="s">
        <v>8</v>
      </c>
      <c r="J20" s="14" t="s">
        <v>9</v>
      </c>
      <c r="K20" s="14" t="s">
        <v>10</v>
      </c>
      <c r="L20" s="15" t="s">
        <v>11</v>
      </c>
      <c r="M20" s="16" t="s">
        <v>12</v>
      </c>
      <c r="N20" s="16" t="s">
        <v>13</v>
      </c>
      <c r="O20" s="170" t="s">
        <v>222</v>
      </c>
      <c r="P20" s="17" t="s">
        <v>223</v>
      </c>
      <c r="Q20" s="17" t="s">
        <v>224</v>
      </c>
      <c r="R20" s="17" t="s">
        <v>225</v>
      </c>
      <c r="S20" s="179" t="s">
        <v>226</v>
      </c>
      <c r="T20" s="17" t="s">
        <v>227</v>
      </c>
      <c r="U20" s="180" t="s">
        <v>235</v>
      </c>
      <c r="V20" s="172" t="s">
        <v>236</v>
      </c>
      <c r="W20" s="172" t="s">
        <v>228</v>
      </c>
      <c r="X20" s="172" t="s">
        <v>218</v>
      </c>
      <c r="Y20" s="174" t="s">
        <v>243</v>
      </c>
      <c r="Z20" s="18"/>
      <c r="AA20" s="19"/>
      <c r="AB20" s="19"/>
      <c r="AC20" s="19"/>
      <c r="AD20" s="19"/>
      <c r="AE20" s="19"/>
      <c r="AF20" s="19"/>
      <c r="AG20" s="19"/>
      <c r="AH20" s="19"/>
      <c r="AI20" s="19"/>
      <c r="AJ20" s="19"/>
      <c r="AK20" s="19"/>
      <c r="AL20" s="19"/>
      <c r="AM20" s="19"/>
      <c r="AN20" s="19"/>
      <c r="AO20" s="19"/>
      <c r="AP20" s="19"/>
      <c r="AQ20" s="19"/>
      <c r="AR20" s="19"/>
      <c r="AS20" s="19"/>
    </row>
    <row r="21" spans="1:45" ht="17.25" customHeight="1" x14ac:dyDescent="0.25">
      <c r="A21" s="8"/>
      <c r="B21" s="20"/>
      <c r="C21" s="182" t="s">
        <v>14</v>
      </c>
      <c r="D21" s="183">
        <f>F6</f>
        <v>0</v>
      </c>
      <c r="E21" s="183">
        <f>F8</f>
        <v>0</v>
      </c>
      <c r="F21" s="183">
        <f>F10</f>
        <v>0</v>
      </c>
      <c r="G21" s="183">
        <f>F12</f>
        <v>0</v>
      </c>
      <c r="H21" s="183">
        <f>F14</f>
        <v>0</v>
      </c>
      <c r="I21" s="183">
        <f>F16</f>
        <v>0</v>
      </c>
      <c r="J21" s="183"/>
      <c r="K21" s="183"/>
      <c r="L21" s="183">
        <f>G21+J21</f>
        <v>0</v>
      </c>
      <c r="M21" s="187">
        <f>G21+J21+H21</f>
        <v>0</v>
      </c>
      <c r="N21" s="187">
        <f>I21+K21</f>
        <v>0</v>
      </c>
      <c r="O21" s="184">
        <f>M21+N21</f>
        <v>0</v>
      </c>
      <c r="P21" s="185"/>
      <c r="Q21" s="188"/>
      <c r="R21" s="189">
        <f>P21*Q21</f>
        <v>0</v>
      </c>
      <c r="S21" s="189"/>
      <c r="T21" s="189">
        <f>R21*S21</f>
        <v>0</v>
      </c>
      <c r="U21" s="190"/>
      <c r="V21" s="173">
        <f>(O21*U21)+T21</f>
        <v>0</v>
      </c>
      <c r="W21" s="173">
        <f>O21+V21</f>
        <v>0</v>
      </c>
      <c r="X21" s="191"/>
      <c r="Y21" s="186">
        <f>W21*X21</f>
        <v>0</v>
      </c>
      <c r="Z21" s="11"/>
    </row>
    <row r="23" spans="1:45" x14ac:dyDescent="0.25">
      <c r="M23" s="98"/>
    </row>
    <row r="24" spans="1:45" x14ac:dyDescent="0.25">
      <c r="M24" s="98"/>
    </row>
    <row r="25" spans="1:45" x14ac:dyDescent="0.25">
      <c r="M25" s="99"/>
    </row>
    <row r="26" spans="1:45" x14ac:dyDescent="0.25">
      <c r="M26" s="99"/>
    </row>
    <row r="27" spans="1:45" ht="45.75" customHeight="1" x14ac:dyDescent="0.25">
      <c r="M27" s="99"/>
      <c r="N27" s="100"/>
    </row>
  </sheetData>
  <mergeCells count="17">
    <mergeCell ref="B1:P1"/>
    <mergeCell ref="C5:F5"/>
    <mergeCell ref="C6:E6"/>
    <mergeCell ref="C7:E7"/>
    <mergeCell ref="C8:E8"/>
    <mergeCell ref="C18:F18"/>
    <mergeCell ref="D19:N19"/>
    <mergeCell ref="C9:E9"/>
    <mergeCell ref="P19:U19"/>
    <mergeCell ref="W19:Y19"/>
    <mergeCell ref="C10:E10"/>
    <mergeCell ref="C11:E11"/>
    <mergeCell ref="C12:E12"/>
    <mergeCell ref="C13:E13"/>
    <mergeCell ref="C14:E14"/>
    <mergeCell ref="C15:E15"/>
    <mergeCell ref="C16:E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32"/>
  <sheetViews>
    <sheetView topLeftCell="A49" workbookViewId="0">
      <selection activeCell="F99" sqref="F99"/>
    </sheetView>
  </sheetViews>
  <sheetFormatPr defaultColWidth="8.85546875" defaultRowHeight="15" x14ac:dyDescent="0.25"/>
  <cols>
    <col min="1" max="1" width="2.7109375" style="2" customWidth="1"/>
    <col min="2" max="2" width="17.28515625" style="2" customWidth="1"/>
    <col min="3" max="3" width="8.85546875" style="2"/>
    <col min="4" max="4" width="11.140625" style="2" customWidth="1"/>
    <col min="5" max="6" width="8.85546875" style="2"/>
    <col min="7" max="7" width="10.7109375" style="2" customWidth="1"/>
    <col min="8" max="8" width="14" style="2" customWidth="1"/>
    <col min="9" max="9" width="21.140625" style="2" customWidth="1"/>
    <col min="10" max="17" width="8.85546875" style="2"/>
    <col min="18" max="18" width="10" style="2" customWidth="1"/>
    <col min="19" max="16384" width="8.85546875" style="2"/>
  </cols>
  <sheetData>
    <row r="1" spans="2:26" ht="26.25" customHeight="1" x14ac:dyDescent="0.25">
      <c r="B1" s="251" t="s">
        <v>57</v>
      </c>
      <c r="C1" s="251"/>
      <c r="D1" s="251"/>
      <c r="E1" s="251"/>
      <c r="F1" s="251"/>
      <c r="G1" s="251"/>
      <c r="H1" s="251"/>
      <c r="I1" s="251"/>
      <c r="J1" s="251"/>
      <c r="K1" s="251"/>
      <c r="L1" s="251"/>
      <c r="M1" s="251"/>
      <c r="N1" s="251"/>
      <c r="O1" s="251"/>
      <c r="P1" s="251"/>
      <c r="Q1" s="251"/>
      <c r="R1" s="251"/>
      <c r="S1" s="251"/>
      <c r="T1" s="251"/>
    </row>
    <row r="2" spans="2:26" s="78" customFormat="1" ht="7.5" customHeight="1" x14ac:dyDescent="0.25">
      <c r="B2" s="101"/>
      <c r="C2" s="101"/>
      <c r="D2" s="101"/>
      <c r="E2" s="101"/>
      <c r="F2" s="101"/>
      <c r="G2" s="101"/>
      <c r="H2" s="101"/>
      <c r="I2" s="101"/>
      <c r="J2" s="101"/>
      <c r="K2" s="101"/>
      <c r="L2" s="101"/>
      <c r="M2" s="101"/>
      <c r="N2" s="101"/>
      <c r="O2" s="101"/>
      <c r="P2" s="101"/>
      <c r="Q2" s="101"/>
      <c r="R2" s="101"/>
      <c r="S2" s="101"/>
      <c r="T2" s="101"/>
    </row>
    <row r="3" spans="2:26" ht="36" customHeight="1" x14ac:dyDescent="0.25">
      <c r="B3" s="252" t="s">
        <v>58</v>
      </c>
      <c r="C3" s="252"/>
      <c r="D3" s="252"/>
      <c r="E3" s="252"/>
      <c r="F3" s="252"/>
      <c r="G3" s="252"/>
      <c r="H3" s="252"/>
      <c r="I3" s="252"/>
      <c r="J3" s="252"/>
      <c r="K3" s="252"/>
      <c r="L3" s="252"/>
      <c r="M3" s="252"/>
      <c r="N3" s="252"/>
      <c r="O3" s="252"/>
      <c r="P3" s="252"/>
      <c r="Q3" s="252"/>
      <c r="R3" s="252"/>
      <c r="S3" s="252"/>
      <c r="T3" s="252"/>
    </row>
    <row r="4" spans="2:26" ht="15.75" thickBot="1" x14ac:dyDescent="0.3">
      <c r="B4" s="102" t="s">
        <v>59</v>
      </c>
    </row>
    <row r="5" spans="2:26" ht="60.75" thickBot="1" x14ac:dyDescent="0.3">
      <c r="B5" s="103" t="s">
        <v>60</v>
      </c>
      <c r="C5" s="104" t="s">
        <v>61</v>
      </c>
      <c r="D5" s="104" t="s">
        <v>62</v>
      </c>
      <c r="E5" s="104" t="s">
        <v>63</v>
      </c>
      <c r="F5" s="104" t="s">
        <v>64</v>
      </c>
      <c r="G5" s="104" t="s">
        <v>65</v>
      </c>
      <c r="I5" s="105"/>
      <c r="J5" s="44"/>
      <c r="K5" s="44"/>
      <c r="L5" s="44"/>
      <c r="M5" s="44"/>
      <c r="N5" s="44"/>
      <c r="O5" s="44"/>
      <c r="P5" s="44"/>
      <c r="Q5" s="44"/>
      <c r="R5" s="44"/>
      <c r="S5" s="44"/>
      <c r="T5" s="44"/>
      <c r="U5" s="44"/>
      <c r="V5" s="44"/>
      <c r="W5" s="44"/>
      <c r="X5" s="44"/>
      <c r="Y5" s="44"/>
      <c r="Z5" s="44"/>
    </row>
    <row r="6" spans="2:26" ht="15.75" thickBot="1" x14ac:dyDescent="0.3">
      <c r="B6" s="106" t="s">
        <v>66</v>
      </c>
      <c r="C6" s="107">
        <v>3</v>
      </c>
      <c r="D6" s="107">
        <v>450</v>
      </c>
      <c r="E6" s="107">
        <v>8</v>
      </c>
      <c r="F6" s="107">
        <v>60</v>
      </c>
      <c r="G6" s="108">
        <v>2</v>
      </c>
    </row>
    <row r="7" spans="2:26" ht="15.75" thickBot="1" x14ac:dyDescent="0.3">
      <c r="B7" s="106" t="s">
        <v>67</v>
      </c>
      <c r="C7" s="107">
        <v>4</v>
      </c>
      <c r="D7" s="107">
        <v>600</v>
      </c>
      <c r="E7" s="107">
        <v>7</v>
      </c>
      <c r="F7" s="107">
        <v>90</v>
      </c>
      <c r="G7" s="108">
        <v>3</v>
      </c>
    </row>
    <row r="8" spans="2:26" ht="15.75" thickBot="1" x14ac:dyDescent="0.3">
      <c r="B8" s="106" t="s">
        <v>68</v>
      </c>
      <c r="C8" s="107">
        <v>5</v>
      </c>
      <c r="D8" s="107">
        <v>750</v>
      </c>
      <c r="E8" s="107">
        <v>6</v>
      </c>
      <c r="F8" s="107">
        <v>120</v>
      </c>
      <c r="G8" s="108">
        <v>4</v>
      </c>
    </row>
    <row r="9" spans="2:26" ht="15.75" thickBot="1" x14ac:dyDescent="0.3">
      <c r="B9" s="106" t="s">
        <v>69</v>
      </c>
      <c r="C9" s="107">
        <v>5</v>
      </c>
      <c r="D9" s="107">
        <v>750</v>
      </c>
      <c r="E9" s="107">
        <v>6</v>
      </c>
      <c r="F9" s="107">
        <v>120</v>
      </c>
      <c r="G9" s="108">
        <v>4</v>
      </c>
    </row>
    <row r="10" spans="2:26" ht="15.75" thickBot="1" x14ac:dyDescent="0.3">
      <c r="B10" s="106" t="s">
        <v>70</v>
      </c>
      <c r="C10" s="107">
        <v>6</v>
      </c>
      <c r="D10" s="107">
        <v>900</v>
      </c>
      <c r="E10" s="107">
        <v>6</v>
      </c>
      <c r="F10" s="107">
        <v>150</v>
      </c>
      <c r="G10" s="108">
        <v>5</v>
      </c>
    </row>
    <row r="11" spans="2:26" ht="15.75" thickBot="1" x14ac:dyDescent="0.3">
      <c r="B11" s="106" t="s">
        <v>71</v>
      </c>
      <c r="C11" s="107">
        <v>6</v>
      </c>
      <c r="D11" s="107">
        <v>900</v>
      </c>
      <c r="E11" s="107">
        <v>6</v>
      </c>
      <c r="F11" s="107">
        <v>150</v>
      </c>
      <c r="G11" s="108">
        <v>5</v>
      </c>
    </row>
    <row r="12" spans="2:26" x14ac:dyDescent="0.25">
      <c r="B12" s="109" t="s">
        <v>72</v>
      </c>
    </row>
    <row r="13" spans="2:26" x14ac:dyDescent="0.25">
      <c r="B13" s="109" t="s">
        <v>73</v>
      </c>
    </row>
    <row r="14" spans="2:26" s="110" customFormat="1" x14ac:dyDescent="0.25">
      <c r="B14" s="109" t="s">
        <v>74</v>
      </c>
    </row>
    <row r="15" spans="2:26" x14ac:dyDescent="0.25">
      <c r="B15" s="102"/>
    </row>
    <row r="16" spans="2:26" ht="47.25" customHeight="1" x14ac:dyDescent="0.25">
      <c r="B16" s="243" t="s">
        <v>75</v>
      </c>
      <c r="C16" s="243"/>
      <c r="D16" s="243"/>
      <c r="E16" s="243"/>
      <c r="F16" s="243"/>
      <c r="G16" s="243"/>
      <c r="H16" s="243"/>
      <c r="I16" s="243"/>
      <c r="J16" s="243"/>
      <c r="K16" s="243"/>
      <c r="L16" s="243"/>
      <c r="M16" s="243"/>
      <c r="N16" s="243"/>
      <c r="O16" s="243"/>
      <c r="P16" s="243"/>
      <c r="Q16" s="243"/>
      <c r="R16" s="243"/>
      <c r="S16" s="155"/>
      <c r="T16" s="155"/>
    </row>
    <row r="17" spans="2:22" ht="77.25" customHeight="1" x14ac:dyDescent="0.25">
      <c r="B17" s="244" t="s">
        <v>76</v>
      </c>
      <c r="C17" s="245"/>
      <c r="D17" s="245"/>
      <c r="E17" s="245"/>
      <c r="F17" s="245"/>
      <c r="G17" s="245"/>
      <c r="H17" s="245"/>
      <c r="I17" s="245"/>
      <c r="J17" s="245"/>
      <c r="K17" s="245"/>
      <c r="L17" s="245"/>
      <c r="M17" s="245"/>
      <c r="N17" s="245"/>
      <c r="O17" s="245"/>
      <c r="P17" s="245"/>
      <c r="Q17" s="245"/>
      <c r="R17" s="246"/>
      <c r="S17" s="192"/>
      <c r="T17" s="192"/>
    </row>
    <row r="18" spans="2:22" x14ac:dyDescent="0.25">
      <c r="B18" s="111"/>
      <c r="C18" s="112"/>
      <c r="D18" s="112"/>
      <c r="E18" s="112"/>
      <c r="F18" s="112"/>
      <c r="G18" s="112"/>
      <c r="H18" s="112"/>
      <c r="I18" s="112"/>
      <c r="J18" s="112"/>
      <c r="K18" s="112"/>
      <c r="L18" s="112"/>
      <c r="M18" s="112"/>
      <c r="N18" s="112"/>
      <c r="O18" s="112"/>
      <c r="P18" s="112"/>
      <c r="Q18" s="112"/>
      <c r="R18" s="112"/>
      <c r="S18" s="112"/>
      <c r="T18" s="112"/>
    </row>
    <row r="19" spans="2:22" ht="37.5" customHeight="1" x14ac:dyDescent="0.25">
      <c r="B19" s="247" t="s">
        <v>77</v>
      </c>
      <c r="C19" s="247"/>
      <c r="D19" s="247"/>
      <c r="E19" s="247"/>
      <c r="F19" s="247"/>
      <c r="G19" s="247"/>
      <c r="H19" s="247"/>
      <c r="I19" s="247"/>
      <c r="J19" s="247"/>
      <c r="K19" s="247"/>
      <c r="L19" s="247"/>
      <c r="M19" s="247"/>
      <c r="N19" s="247"/>
      <c r="O19" s="247"/>
      <c r="P19" s="247"/>
      <c r="Q19" s="247"/>
      <c r="R19" s="247"/>
      <c r="S19" s="193"/>
      <c r="T19" s="193"/>
    </row>
    <row r="21" spans="2:22" ht="18.75" x14ac:dyDescent="0.25">
      <c r="B21" s="113" t="s">
        <v>78</v>
      </c>
    </row>
    <row r="22" spans="2:22" ht="63.75" customHeight="1" x14ac:dyDescent="0.25">
      <c r="B22" s="248" t="s">
        <v>244</v>
      </c>
      <c r="C22" s="248"/>
      <c r="D22" s="248"/>
      <c r="E22" s="248"/>
      <c r="F22" s="248"/>
      <c r="G22" s="248"/>
      <c r="H22" s="248"/>
      <c r="I22" s="248"/>
      <c r="J22" s="248"/>
      <c r="K22" s="248"/>
      <c r="L22" s="248"/>
      <c r="M22" s="248"/>
      <c r="N22" s="248"/>
      <c r="O22" s="248"/>
      <c r="P22" s="248"/>
      <c r="Q22" s="248"/>
      <c r="R22" s="248"/>
      <c r="S22" s="53"/>
      <c r="T22" s="53"/>
      <c r="U22" s="53"/>
      <c r="V22" s="53"/>
    </row>
    <row r="23" spans="2:22" s="53" customFormat="1" ht="153.75" x14ac:dyDescent="0.25">
      <c r="B23" s="114" t="s">
        <v>79</v>
      </c>
      <c r="C23" s="114" t="s">
        <v>80</v>
      </c>
      <c r="D23" s="114" t="s">
        <v>81</v>
      </c>
      <c r="E23" s="114" t="s">
        <v>82</v>
      </c>
      <c r="F23" s="114" t="s">
        <v>83</v>
      </c>
      <c r="G23" s="114" t="s">
        <v>84</v>
      </c>
      <c r="H23" s="115"/>
      <c r="I23" s="194"/>
    </row>
    <row r="24" spans="2:22" x14ac:dyDescent="0.25">
      <c r="B24" s="97" t="s">
        <v>85</v>
      </c>
      <c r="C24" s="97">
        <v>7</v>
      </c>
      <c r="D24" s="97" t="s">
        <v>86</v>
      </c>
      <c r="E24" s="97" t="s">
        <v>87</v>
      </c>
      <c r="F24" s="97">
        <v>7</v>
      </c>
      <c r="G24" s="97">
        <f>F24*30.5</f>
        <v>213.5</v>
      </c>
      <c r="H24" s="116" t="s">
        <v>245</v>
      </c>
      <c r="I24" s="117"/>
      <c r="J24" s="118"/>
      <c r="K24" s="118"/>
      <c r="L24" s="118"/>
      <c r="M24" s="118"/>
      <c r="N24" s="118"/>
      <c r="O24" s="118"/>
      <c r="P24" s="118"/>
      <c r="Q24" s="118"/>
      <c r="R24" s="118"/>
      <c r="S24" s="118"/>
    </row>
    <row r="25" spans="2:22" x14ac:dyDescent="0.25">
      <c r="B25" s="97" t="s">
        <v>88</v>
      </c>
      <c r="C25" s="97">
        <v>4</v>
      </c>
      <c r="D25" s="97" t="s">
        <v>89</v>
      </c>
      <c r="E25" s="97" t="s">
        <v>90</v>
      </c>
      <c r="F25" s="97">
        <v>4</v>
      </c>
      <c r="G25" s="97">
        <f>F25*30.5</f>
        <v>122</v>
      </c>
      <c r="H25" s="116" t="s">
        <v>246</v>
      </c>
      <c r="I25" s="117"/>
      <c r="J25" s="117"/>
      <c r="K25" s="44"/>
      <c r="L25" s="44"/>
      <c r="M25" s="44"/>
      <c r="N25" s="44"/>
      <c r="O25" s="44"/>
      <c r="P25" s="44"/>
      <c r="Q25" s="44"/>
      <c r="R25" s="44"/>
      <c r="S25" s="44"/>
    </row>
    <row r="26" spans="2:22" x14ac:dyDescent="0.25">
      <c r="B26" s="118"/>
      <c r="I26" s="44"/>
      <c r="J26" s="44"/>
      <c r="K26" s="44"/>
      <c r="L26" s="44"/>
      <c r="M26" s="44"/>
      <c r="N26" s="44"/>
      <c r="O26" s="44"/>
      <c r="P26" s="44"/>
      <c r="Q26" s="44"/>
      <c r="R26" s="44"/>
      <c r="S26" s="44"/>
    </row>
    <row r="28" spans="2:22" ht="15.75" x14ac:dyDescent="0.25">
      <c r="B28" s="119" t="s">
        <v>91</v>
      </c>
    </row>
    <row r="29" spans="2:22" ht="15.75" thickBot="1" x14ac:dyDescent="0.3"/>
    <row r="30" spans="2:22" ht="16.5" thickBot="1" x14ac:dyDescent="0.3">
      <c r="B30" s="254" t="s">
        <v>92</v>
      </c>
      <c r="C30" s="255"/>
      <c r="D30" s="255"/>
      <c r="E30" s="255"/>
      <c r="F30" s="255"/>
      <c r="G30" s="255"/>
      <c r="H30" s="256"/>
      <c r="I30" s="120">
        <f>E50+E56+E62+E131</f>
        <v>0</v>
      </c>
      <c r="K30" s="257"/>
      <c r="L30" s="222"/>
      <c r="M30" s="222"/>
      <c r="N30" s="222"/>
      <c r="O30" s="222"/>
      <c r="P30" s="222"/>
      <c r="Q30" s="222"/>
      <c r="R30" s="222"/>
    </row>
    <row r="31" spans="2:22" ht="15.75" x14ac:dyDescent="0.25">
      <c r="B31" s="121" t="s">
        <v>93</v>
      </c>
      <c r="C31" s="115"/>
      <c r="D31" s="115"/>
      <c r="E31" s="115"/>
      <c r="F31" s="115"/>
      <c r="G31" s="115"/>
      <c r="H31" s="115"/>
      <c r="I31" s="122"/>
      <c r="K31" s="123"/>
      <c r="L31" s="53"/>
      <c r="M31" s="53"/>
      <c r="N31" s="53"/>
      <c r="O31" s="53"/>
      <c r="P31" s="53"/>
      <c r="Q31" s="53"/>
      <c r="R31" s="53"/>
    </row>
    <row r="32" spans="2:22" ht="15.75" x14ac:dyDescent="0.25">
      <c r="B32" s="110" t="s">
        <v>249</v>
      </c>
      <c r="C32" s="115"/>
      <c r="D32" s="115"/>
      <c r="E32" s="115"/>
      <c r="F32" s="115"/>
      <c r="G32" s="115"/>
      <c r="H32" s="115"/>
      <c r="I32" s="122"/>
      <c r="K32" s="123"/>
      <c r="L32" s="53"/>
      <c r="M32" s="53"/>
      <c r="N32" s="53"/>
      <c r="O32" s="53"/>
      <c r="P32" s="53"/>
      <c r="Q32" s="53"/>
      <c r="R32" s="53"/>
    </row>
    <row r="33" spans="2:20" ht="15.75" x14ac:dyDescent="0.25">
      <c r="B33" s="124" t="s">
        <v>251</v>
      </c>
      <c r="C33" s="115"/>
      <c r="D33" s="115"/>
      <c r="E33" s="115"/>
      <c r="F33" s="115"/>
      <c r="G33" s="115"/>
      <c r="H33" s="115"/>
      <c r="I33" s="122"/>
      <c r="K33" s="123"/>
      <c r="L33" s="53"/>
      <c r="M33" s="53"/>
      <c r="N33" s="53"/>
      <c r="O33" s="53"/>
      <c r="P33" s="53"/>
      <c r="Q33" s="53"/>
      <c r="R33" s="53"/>
    </row>
    <row r="34" spans="2:20" ht="15.75" x14ac:dyDescent="0.25">
      <c r="B34" s="124" t="s">
        <v>253</v>
      </c>
      <c r="C34" s="115"/>
      <c r="D34" s="115"/>
      <c r="E34" s="115"/>
      <c r="F34" s="115"/>
      <c r="G34" s="115"/>
      <c r="H34" s="115"/>
      <c r="I34" s="122"/>
      <c r="K34" s="123"/>
      <c r="L34" s="53"/>
      <c r="M34" s="53"/>
      <c r="N34" s="53"/>
      <c r="O34" s="53"/>
      <c r="P34" s="53"/>
      <c r="Q34" s="53"/>
      <c r="R34" s="53"/>
    </row>
    <row r="35" spans="2:20" ht="15.75" x14ac:dyDescent="0.25">
      <c r="B35" s="110" t="s">
        <v>255</v>
      </c>
      <c r="C35" s="115"/>
      <c r="D35" s="115"/>
      <c r="E35" s="115"/>
      <c r="F35" s="115"/>
      <c r="G35" s="115"/>
      <c r="H35" s="115"/>
      <c r="I35" s="122"/>
      <c r="K35" s="123"/>
      <c r="L35" s="53"/>
      <c r="M35" s="53"/>
      <c r="N35" s="53"/>
      <c r="O35" s="53"/>
      <c r="P35" s="53"/>
      <c r="Q35" s="53"/>
      <c r="R35" s="53"/>
    </row>
    <row r="36" spans="2:20" x14ac:dyDescent="0.25">
      <c r="B36" s="121"/>
    </row>
    <row r="37" spans="2:20" x14ac:dyDescent="0.25">
      <c r="B37" s="125" t="s">
        <v>94</v>
      </c>
    </row>
    <row r="38" spans="2:20" ht="5.25" customHeight="1" x14ac:dyDescent="0.25">
      <c r="B38" s="125"/>
    </row>
    <row r="39" spans="2:20" s="121" customFormat="1" ht="12.75" x14ac:dyDescent="0.25">
      <c r="B39" s="121" t="s">
        <v>249</v>
      </c>
    </row>
    <row r="40" spans="2:20" ht="46.5" customHeight="1" x14ac:dyDescent="0.25">
      <c r="B40" s="258" t="s">
        <v>95</v>
      </c>
      <c r="C40" s="258"/>
      <c r="D40" s="258"/>
      <c r="E40" s="126">
        <f>'Caseload Calculation Tool'!L21*'Caseload Calculation Tool'!X21</f>
        <v>0</v>
      </c>
      <c r="F40" s="249" t="s">
        <v>274</v>
      </c>
      <c r="G40" s="250"/>
      <c r="H40" s="250"/>
      <c r="I40" s="250"/>
      <c r="J40" s="250"/>
      <c r="K40" s="250"/>
      <c r="L40" s="250"/>
      <c r="M40" s="250"/>
      <c r="N40" s="250"/>
      <c r="O40" s="250"/>
      <c r="P40" s="250"/>
      <c r="Q40" s="250"/>
      <c r="R40" s="250"/>
      <c r="S40" s="195"/>
      <c r="T40" s="195"/>
    </row>
    <row r="41" spans="2:20" x14ac:dyDescent="0.25">
      <c r="B41" s="259" t="s">
        <v>269</v>
      </c>
      <c r="C41" s="259"/>
      <c r="D41" s="259"/>
      <c r="E41" s="127">
        <f>G24</f>
        <v>213.5</v>
      </c>
      <c r="F41" s="197" t="s">
        <v>247</v>
      </c>
      <c r="G41" s="197"/>
      <c r="H41" s="197"/>
      <c r="I41" s="197"/>
      <c r="J41" s="197"/>
      <c r="K41" s="197"/>
      <c r="L41" s="197"/>
      <c r="M41" s="197"/>
      <c r="N41" s="197"/>
      <c r="O41" s="197"/>
      <c r="P41" s="197"/>
      <c r="Q41" s="197"/>
      <c r="R41" s="197"/>
      <c r="S41" s="195"/>
      <c r="T41" s="195"/>
    </row>
    <row r="42" spans="2:20" ht="29.25" customHeight="1" x14ac:dyDescent="0.25">
      <c r="B42" s="273" t="s">
        <v>96</v>
      </c>
      <c r="C42" s="274"/>
      <c r="D42" s="275"/>
      <c r="E42" s="127">
        <v>6</v>
      </c>
      <c r="F42" s="197" t="s">
        <v>97</v>
      </c>
      <c r="G42" s="197"/>
      <c r="H42" s="197"/>
      <c r="I42" s="197"/>
      <c r="J42" s="197"/>
      <c r="K42" s="197"/>
      <c r="L42" s="197"/>
      <c r="M42" s="197"/>
      <c r="N42" s="197"/>
      <c r="O42" s="197"/>
      <c r="P42" s="197"/>
      <c r="Q42" s="197"/>
      <c r="R42" s="197"/>
      <c r="S42" s="195"/>
      <c r="T42" s="195"/>
    </row>
    <row r="43" spans="2:20" x14ac:dyDescent="0.25">
      <c r="B43" s="260" t="s">
        <v>98</v>
      </c>
      <c r="C43" s="261"/>
      <c r="D43" s="262"/>
      <c r="E43" s="126">
        <f>E40*E41*E42</f>
        <v>0</v>
      </c>
      <c r="F43" s="198"/>
      <c r="G43" s="197"/>
      <c r="H43" s="197"/>
      <c r="I43" s="197"/>
      <c r="J43" s="197"/>
      <c r="K43" s="197"/>
      <c r="L43" s="197"/>
      <c r="M43" s="197"/>
      <c r="N43" s="197"/>
      <c r="O43" s="197"/>
      <c r="P43" s="197"/>
      <c r="Q43" s="197"/>
      <c r="R43" s="197"/>
      <c r="S43" s="195"/>
      <c r="T43" s="195"/>
    </row>
    <row r="44" spans="2:20" x14ac:dyDescent="0.25">
      <c r="F44" s="198"/>
      <c r="G44" s="197"/>
      <c r="H44" s="197"/>
      <c r="I44" s="197"/>
      <c r="J44" s="197"/>
      <c r="K44" s="197"/>
      <c r="L44" s="197"/>
      <c r="M44" s="197"/>
      <c r="N44" s="197"/>
      <c r="O44" s="197"/>
      <c r="P44" s="197"/>
      <c r="Q44" s="197"/>
      <c r="R44" s="197"/>
      <c r="S44" s="195"/>
      <c r="T44" s="195"/>
    </row>
    <row r="45" spans="2:20" ht="45.75" customHeight="1" x14ac:dyDescent="0.25">
      <c r="B45" s="258" t="s">
        <v>95</v>
      </c>
      <c r="C45" s="258"/>
      <c r="D45" s="258"/>
      <c r="E45" s="126">
        <f>'Caseload Calculation Tool'!L21*'Caseload Calculation Tool'!X21</f>
        <v>0</v>
      </c>
      <c r="F45" s="249" t="s">
        <v>274</v>
      </c>
      <c r="G45" s="250"/>
      <c r="H45" s="250"/>
      <c r="I45" s="250"/>
      <c r="J45" s="250"/>
      <c r="K45" s="250"/>
      <c r="L45" s="250"/>
      <c r="M45" s="250"/>
      <c r="N45" s="250"/>
      <c r="O45" s="250"/>
      <c r="P45" s="250"/>
      <c r="Q45" s="250"/>
      <c r="R45" s="250"/>
      <c r="S45" s="195"/>
      <c r="T45" s="195"/>
    </row>
    <row r="46" spans="2:20" x14ac:dyDescent="0.25">
      <c r="B46" s="259" t="s">
        <v>270</v>
      </c>
      <c r="C46" s="267"/>
      <c r="D46" s="259"/>
      <c r="E46" s="127">
        <f>G25</f>
        <v>122</v>
      </c>
      <c r="F46" s="197" t="s">
        <v>248</v>
      </c>
      <c r="G46" s="197"/>
      <c r="H46" s="197"/>
      <c r="I46" s="197"/>
      <c r="J46" s="197"/>
      <c r="K46" s="197"/>
      <c r="L46" s="197"/>
      <c r="M46" s="197"/>
      <c r="N46" s="197"/>
      <c r="O46" s="197"/>
      <c r="P46" s="197"/>
      <c r="Q46" s="197"/>
      <c r="R46" s="197"/>
      <c r="S46" s="195"/>
      <c r="T46" s="195"/>
    </row>
    <row r="47" spans="2:20" ht="30" customHeight="1" x14ac:dyDescent="0.25">
      <c r="B47" s="240" t="s">
        <v>99</v>
      </c>
      <c r="C47" s="241"/>
      <c r="D47" s="242"/>
      <c r="E47" s="127">
        <v>6</v>
      </c>
      <c r="F47" s="197" t="s">
        <v>100</v>
      </c>
      <c r="G47" s="197"/>
      <c r="H47" s="197"/>
      <c r="I47" s="197"/>
      <c r="J47" s="197"/>
      <c r="K47" s="197"/>
      <c r="L47" s="197"/>
      <c r="M47" s="197"/>
      <c r="N47" s="197"/>
      <c r="O47" s="197"/>
      <c r="P47" s="197"/>
      <c r="Q47" s="197"/>
      <c r="R47" s="197"/>
      <c r="S47" s="195"/>
      <c r="T47" s="195"/>
    </row>
    <row r="48" spans="2:20" x14ac:dyDescent="0.25">
      <c r="B48" s="260" t="s">
        <v>101</v>
      </c>
      <c r="C48" s="268"/>
      <c r="D48" s="262"/>
      <c r="E48" s="126">
        <f>E45*E46*E47</f>
        <v>0</v>
      </c>
      <c r="F48" s="198"/>
      <c r="G48" s="197"/>
      <c r="H48" s="197"/>
      <c r="I48" s="197"/>
      <c r="J48" s="197"/>
      <c r="K48" s="197"/>
      <c r="L48" s="197"/>
      <c r="M48" s="197"/>
      <c r="N48" s="197"/>
      <c r="O48" s="197"/>
      <c r="P48" s="197"/>
      <c r="Q48" s="197"/>
      <c r="R48" s="197"/>
      <c r="S48" s="195"/>
      <c r="T48" s="195"/>
    </row>
    <row r="49" spans="2:20" x14ac:dyDescent="0.25">
      <c r="F49" s="197"/>
      <c r="G49" s="197"/>
      <c r="H49" s="197"/>
      <c r="I49" s="197"/>
      <c r="J49" s="197"/>
      <c r="K49" s="197"/>
      <c r="L49" s="197"/>
      <c r="M49" s="197"/>
      <c r="N49" s="197"/>
      <c r="O49" s="197"/>
      <c r="P49" s="197"/>
      <c r="Q49" s="197"/>
      <c r="R49" s="197"/>
      <c r="S49" s="195"/>
      <c r="T49" s="195"/>
    </row>
    <row r="50" spans="2:20" ht="32.25" customHeight="1" x14ac:dyDescent="0.25">
      <c r="B50" s="269" t="s">
        <v>250</v>
      </c>
      <c r="C50" s="270"/>
      <c r="D50" s="271"/>
      <c r="E50" s="129">
        <f>E43+E48</f>
        <v>0</v>
      </c>
      <c r="F50" s="263" t="s">
        <v>257</v>
      </c>
      <c r="G50" s="264"/>
      <c r="H50" s="264"/>
      <c r="I50" s="264"/>
      <c r="J50" s="264"/>
      <c r="K50" s="264"/>
      <c r="L50" s="264"/>
      <c r="M50" s="264"/>
      <c r="N50" s="264"/>
      <c r="O50" s="264"/>
      <c r="P50" s="264"/>
      <c r="Q50" s="264"/>
      <c r="R50" s="264"/>
      <c r="S50" s="196"/>
      <c r="T50" s="196"/>
    </row>
    <row r="51" spans="2:20" x14ac:dyDescent="0.25">
      <c r="F51" s="197"/>
      <c r="G51" s="197"/>
      <c r="H51" s="197"/>
      <c r="I51" s="197"/>
      <c r="J51" s="197"/>
      <c r="K51" s="197"/>
      <c r="L51" s="197"/>
      <c r="M51" s="197"/>
      <c r="N51" s="197"/>
      <c r="O51" s="197"/>
      <c r="P51" s="197"/>
      <c r="Q51" s="197"/>
      <c r="R51" s="197"/>
      <c r="S51" s="195"/>
      <c r="T51" s="195"/>
    </row>
    <row r="52" spans="2:20" s="130" customFormat="1" ht="12.75" x14ac:dyDescent="0.25">
      <c r="B52" s="199" t="s">
        <v>251</v>
      </c>
      <c r="C52" s="199"/>
      <c r="D52" s="199"/>
      <c r="E52" s="199"/>
      <c r="F52" s="199"/>
      <c r="G52" s="199"/>
      <c r="H52" s="199"/>
      <c r="I52" s="199"/>
      <c r="J52" s="199"/>
      <c r="K52" s="199"/>
      <c r="L52" s="199"/>
      <c r="M52" s="199"/>
      <c r="N52" s="199"/>
      <c r="O52" s="199"/>
      <c r="P52" s="199"/>
      <c r="Q52" s="199"/>
      <c r="R52" s="199"/>
    </row>
    <row r="53" spans="2:20" ht="45" customHeight="1" x14ac:dyDescent="0.25">
      <c r="B53" s="272" t="s">
        <v>103</v>
      </c>
      <c r="C53" s="272"/>
      <c r="D53" s="272"/>
      <c r="E53" s="131">
        <f>'Caseload Calculation Tool'!N21*'Caseload Calculation Tool'!X21</f>
        <v>0</v>
      </c>
      <c r="F53" s="265" t="s">
        <v>275</v>
      </c>
      <c r="G53" s="266"/>
      <c r="H53" s="266"/>
      <c r="I53" s="266"/>
      <c r="J53" s="266"/>
      <c r="K53" s="266"/>
      <c r="L53" s="266"/>
      <c r="M53" s="266"/>
      <c r="N53" s="266"/>
      <c r="O53" s="266"/>
      <c r="P53" s="266"/>
      <c r="Q53" s="266"/>
      <c r="R53" s="266"/>
      <c r="S53" s="195"/>
      <c r="T53" s="195"/>
    </row>
    <row r="54" spans="2:20" x14ac:dyDescent="0.25">
      <c r="B54" s="253" t="s">
        <v>270</v>
      </c>
      <c r="C54" s="253"/>
      <c r="D54" s="253"/>
      <c r="E54" s="132">
        <f>G25</f>
        <v>122</v>
      </c>
      <c r="F54" s="197" t="s">
        <v>248</v>
      </c>
      <c r="G54" s="197"/>
      <c r="H54" s="197"/>
      <c r="I54" s="197"/>
      <c r="J54" s="197"/>
      <c r="K54" s="197"/>
      <c r="L54" s="197"/>
      <c r="M54" s="197"/>
      <c r="N54" s="197"/>
      <c r="O54" s="197"/>
      <c r="P54" s="197"/>
      <c r="Q54" s="197"/>
      <c r="R54" s="197"/>
      <c r="S54" s="195"/>
      <c r="T54" s="195"/>
    </row>
    <row r="55" spans="2:20" x14ac:dyDescent="0.25">
      <c r="B55" s="279" t="s">
        <v>104</v>
      </c>
      <c r="C55" s="279"/>
      <c r="D55" s="279"/>
      <c r="E55" s="132">
        <v>6</v>
      </c>
      <c r="F55" s="197" t="s">
        <v>105</v>
      </c>
      <c r="G55" s="197"/>
      <c r="H55" s="197"/>
      <c r="I55" s="197"/>
      <c r="J55" s="197"/>
      <c r="K55" s="197"/>
      <c r="L55" s="197"/>
      <c r="M55" s="197"/>
      <c r="N55" s="197"/>
      <c r="O55" s="197"/>
      <c r="P55" s="197"/>
      <c r="Q55" s="197"/>
      <c r="R55" s="197"/>
      <c r="S55" s="195"/>
      <c r="T55" s="195"/>
    </row>
    <row r="56" spans="2:20" ht="30.75" customHeight="1" x14ac:dyDescent="0.25">
      <c r="B56" s="280" t="s">
        <v>252</v>
      </c>
      <c r="C56" s="281"/>
      <c r="D56" s="282"/>
      <c r="E56" s="133">
        <f>E53*E54*E55</f>
        <v>0</v>
      </c>
      <c r="F56" s="263" t="s">
        <v>258</v>
      </c>
      <c r="G56" s="264"/>
      <c r="H56" s="264"/>
      <c r="I56" s="264"/>
      <c r="J56" s="264"/>
      <c r="K56" s="264"/>
      <c r="L56" s="264"/>
      <c r="M56" s="264"/>
      <c r="N56" s="264"/>
      <c r="O56" s="264"/>
      <c r="P56" s="264"/>
      <c r="Q56" s="264"/>
      <c r="R56" s="264"/>
      <c r="S56" s="196"/>
      <c r="T56" s="196"/>
    </row>
    <row r="57" spans="2:20" x14ac:dyDescent="0.25">
      <c r="F57" s="197"/>
      <c r="G57" s="197"/>
      <c r="H57" s="197"/>
      <c r="I57" s="197"/>
      <c r="J57" s="197"/>
      <c r="K57" s="197"/>
      <c r="L57" s="197"/>
      <c r="M57" s="197"/>
      <c r="N57" s="197"/>
      <c r="O57" s="197"/>
      <c r="P57" s="197"/>
      <c r="Q57" s="197"/>
      <c r="R57" s="197"/>
      <c r="S57" s="195"/>
      <c r="T57" s="195"/>
    </row>
    <row r="58" spans="2:20" s="130" customFormat="1" ht="12.75" x14ac:dyDescent="0.25">
      <c r="B58" s="199" t="s">
        <v>253</v>
      </c>
      <c r="C58" s="199"/>
      <c r="D58" s="199"/>
      <c r="E58" s="199"/>
      <c r="F58" s="199"/>
      <c r="G58" s="199"/>
      <c r="H58" s="199"/>
      <c r="I58" s="199"/>
      <c r="J58" s="199"/>
      <c r="K58" s="199"/>
      <c r="L58" s="199"/>
      <c r="M58" s="199"/>
      <c r="N58" s="199"/>
      <c r="O58" s="199"/>
      <c r="P58" s="199"/>
      <c r="Q58" s="199"/>
      <c r="R58" s="199"/>
    </row>
    <row r="59" spans="2:20" ht="45" customHeight="1" x14ac:dyDescent="0.25">
      <c r="B59" s="283" t="s">
        <v>107</v>
      </c>
      <c r="C59" s="283"/>
      <c r="D59" s="283"/>
      <c r="E59" s="134">
        <f>'Caseload Calculation Tool'!H21*'Caseload Calculation Tool'!X21</f>
        <v>0</v>
      </c>
      <c r="F59" s="289" t="s">
        <v>278</v>
      </c>
      <c r="G59" s="290"/>
      <c r="H59" s="290"/>
      <c r="I59" s="290"/>
      <c r="J59" s="290"/>
      <c r="K59" s="290"/>
      <c r="L59" s="290"/>
      <c r="M59" s="290"/>
      <c r="N59" s="290"/>
      <c r="O59" s="290"/>
      <c r="P59" s="290"/>
      <c r="Q59" s="290"/>
      <c r="R59" s="290"/>
      <c r="S59" s="195"/>
      <c r="T59" s="195"/>
    </row>
    <row r="60" spans="2:20" x14ac:dyDescent="0.25">
      <c r="B60" s="284" t="s">
        <v>269</v>
      </c>
      <c r="C60" s="284"/>
      <c r="D60" s="284"/>
      <c r="E60" s="135">
        <f>G24</f>
        <v>213.5</v>
      </c>
      <c r="F60" s="197" t="s">
        <v>247</v>
      </c>
      <c r="G60" s="197"/>
      <c r="H60" s="197"/>
      <c r="I60" s="197"/>
      <c r="J60" s="197"/>
      <c r="K60" s="197"/>
      <c r="L60" s="197"/>
      <c r="M60" s="197"/>
      <c r="N60" s="197"/>
      <c r="O60" s="197"/>
      <c r="P60" s="197"/>
      <c r="Q60" s="197"/>
      <c r="R60" s="197"/>
      <c r="S60" s="195"/>
      <c r="T60" s="195"/>
    </row>
    <row r="61" spans="2:20" x14ac:dyDescent="0.25">
      <c r="B61" s="285" t="s">
        <v>104</v>
      </c>
      <c r="C61" s="285"/>
      <c r="D61" s="285"/>
      <c r="E61" s="135">
        <v>2</v>
      </c>
      <c r="F61" s="197" t="s">
        <v>108</v>
      </c>
      <c r="G61" s="197"/>
      <c r="H61" s="197"/>
      <c r="I61" s="197"/>
      <c r="J61" s="197"/>
      <c r="K61" s="197"/>
      <c r="L61" s="197"/>
      <c r="M61" s="197"/>
      <c r="N61" s="197"/>
      <c r="O61" s="197"/>
      <c r="P61" s="197"/>
      <c r="Q61" s="197"/>
      <c r="R61" s="197"/>
      <c r="S61" s="195"/>
      <c r="T61" s="195"/>
    </row>
    <row r="62" spans="2:20" x14ac:dyDescent="0.25">
      <c r="B62" s="291" t="s">
        <v>254</v>
      </c>
      <c r="C62" s="292"/>
      <c r="D62" s="293"/>
      <c r="E62" s="136">
        <f>E59*E60*E61</f>
        <v>0</v>
      </c>
      <c r="F62" s="200"/>
      <c r="G62" s="201"/>
      <c r="H62" s="201"/>
      <c r="I62" s="201"/>
      <c r="J62" s="201"/>
      <c r="K62" s="201"/>
      <c r="L62" s="201"/>
      <c r="M62" s="201"/>
      <c r="N62" s="201"/>
      <c r="O62" s="201"/>
      <c r="P62" s="201"/>
      <c r="Q62" s="201"/>
      <c r="R62" s="201"/>
      <c r="S62" s="196"/>
      <c r="T62" s="196"/>
    </row>
    <row r="63" spans="2:20" x14ac:dyDescent="0.25">
      <c r="F63" s="197"/>
      <c r="G63" s="197"/>
      <c r="H63" s="197"/>
      <c r="I63" s="197"/>
      <c r="J63" s="197"/>
      <c r="K63" s="197"/>
      <c r="L63" s="197"/>
      <c r="M63" s="197"/>
      <c r="N63" s="197"/>
      <c r="O63" s="197"/>
      <c r="P63" s="197"/>
      <c r="Q63" s="197"/>
      <c r="R63" s="197"/>
      <c r="S63" s="195"/>
      <c r="T63" s="195"/>
    </row>
    <row r="64" spans="2:20" x14ac:dyDescent="0.25">
      <c r="B64" s="121" t="s">
        <v>255</v>
      </c>
      <c r="F64" s="197"/>
      <c r="G64" s="197"/>
      <c r="H64" s="197"/>
      <c r="I64" s="197"/>
      <c r="J64" s="197"/>
      <c r="K64" s="197"/>
      <c r="L64" s="197"/>
      <c r="M64" s="197"/>
      <c r="N64" s="197"/>
      <c r="O64" s="197"/>
      <c r="P64" s="197"/>
      <c r="Q64" s="197"/>
      <c r="R64" s="197"/>
      <c r="S64" s="195"/>
      <c r="T64" s="195"/>
    </row>
    <row r="65" spans="2:24" x14ac:dyDescent="0.25">
      <c r="B65" s="294" t="s">
        <v>109</v>
      </c>
      <c r="C65" s="294"/>
      <c r="D65" s="294"/>
      <c r="E65" s="294"/>
      <c r="F65" s="197"/>
      <c r="G65" s="197"/>
      <c r="H65" s="197"/>
      <c r="I65" s="197"/>
      <c r="J65" s="197"/>
      <c r="K65" s="197"/>
      <c r="L65" s="197"/>
      <c r="M65" s="197"/>
      <c r="N65" s="197"/>
      <c r="O65" s="197"/>
      <c r="P65" s="197"/>
      <c r="Q65" s="197"/>
      <c r="R65" s="197"/>
      <c r="S65" s="195"/>
      <c r="T65" s="195"/>
    </row>
    <row r="66" spans="2:24" ht="30.75" customHeight="1" x14ac:dyDescent="0.25">
      <c r="B66" s="295" t="s">
        <v>272</v>
      </c>
      <c r="C66" s="295"/>
      <c r="D66" s="295"/>
      <c r="E66" s="137">
        <f>'Caseload Calculation Tool'!R21</f>
        <v>0</v>
      </c>
      <c r="F66" s="197" t="s">
        <v>279</v>
      </c>
      <c r="G66" s="197"/>
      <c r="H66" s="197"/>
      <c r="I66" s="197"/>
      <c r="J66" s="197"/>
      <c r="K66" s="197"/>
      <c r="L66" s="197"/>
      <c r="M66" s="197"/>
      <c r="N66" s="197"/>
      <c r="O66" s="197"/>
      <c r="P66" s="197"/>
      <c r="Q66" s="197"/>
      <c r="R66" s="197"/>
      <c r="S66" s="195"/>
      <c r="T66" s="195"/>
    </row>
    <row r="67" spans="2:24" x14ac:dyDescent="0.25">
      <c r="B67" s="286" t="s">
        <v>269</v>
      </c>
      <c r="C67" s="287"/>
      <c r="D67" s="288"/>
      <c r="E67" s="138">
        <f>G24</f>
        <v>213.5</v>
      </c>
      <c r="F67" s="197" t="s">
        <v>247</v>
      </c>
      <c r="G67" s="197"/>
      <c r="H67" s="197"/>
      <c r="I67" s="197" t="s">
        <v>110</v>
      </c>
      <c r="J67" s="197"/>
      <c r="K67" s="197"/>
      <c r="L67" s="197"/>
      <c r="M67" s="197"/>
      <c r="N67" s="197"/>
      <c r="O67" s="197"/>
      <c r="P67" s="197"/>
      <c r="Q67" s="197"/>
      <c r="R67" s="197"/>
      <c r="S67" s="195"/>
      <c r="T67" s="195"/>
    </row>
    <row r="68" spans="2:24" x14ac:dyDescent="0.25">
      <c r="B68" s="138" t="s">
        <v>104</v>
      </c>
      <c r="C68" s="139"/>
      <c r="D68" s="140"/>
      <c r="E68" s="138">
        <v>6</v>
      </c>
      <c r="F68" s="197" t="s">
        <v>111</v>
      </c>
      <c r="G68" s="197"/>
      <c r="H68" s="197"/>
      <c r="I68" s="197"/>
      <c r="J68" s="197"/>
      <c r="K68" s="197"/>
      <c r="L68" s="201"/>
      <c r="M68" s="201"/>
      <c r="N68" s="201"/>
      <c r="O68" s="201"/>
      <c r="P68" s="201"/>
      <c r="Q68" s="201"/>
      <c r="R68" s="201"/>
      <c r="S68" s="196"/>
      <c r="T68" s="196"/>
      <c r="U68" s="53"/>
      <c r="V68" s="53"/>
      <c r="W68" s="53"/>
      <c r="X68" s="53"/>
    </row>
    <row r="69" spans="2:24" x14ac:dyDescent="0.25">
      <c r="B69" s="276" t="s">
        <v>112</v>
      </c>
      <c r="C69" s="277"/>
      <c r="D69" s="278"/>
      <c r="E69" s="141">
        <f>E66*E67*E68</f>
        <v>0</v>
      </c>
      <c r="F69" s="202"/>
      <c r="G69" s="201"/>
      <c r="H69" s="197"/>
      <c r="I69" s="197"/>
      <c r="J69" s="197"/>
      <c r="K69" s="197"/>
      <c r="L69" s="197"/>
      <c r="M69" s="197"/>
      <c r="N69" s="197"/>
      <c r="O69" s="197"/>
      <c r="P69" s="197"/>
      <c r="Q69" s="197"/>
      <c r="R69" s="197"/>
      <c r="S69" s="195"/>
      <c r="T69" s="195"/>
    </row>
    <row r="70" spans="2:24" ht="30" customHeight="1" x14ac:dyDescent="0.25">
      <c r="B70" s="296" t="s">
        <v>272</v>
      </c>
      <c r="C70" s="297"/>
      <c r="D70" s="298"/>
      <c r="E70" s="137">
        <f>'Caseload Calculation Tool'!R21</f>
        <v>0</v>
      </c>
      <c r="F70" s="197" t="s">
        <v>279</v>
      </c>
      <c r="G70" s="197"/>
      <c r="H70" s="197"/>
      <c r="I70" s="197"/>
      <c r="J70" s="197"/>
      <c r="K70" s="197"/>
      <c r="L70" s="197"/>
      <c r="M70" s="197"/>
      <c r="N70" s="197"/>
      <c r="O70" s="197"/>
      <c r="P70" s="197"/>
      <c r="Q70" s="197"/>
      <c r="R70" s="197"/>
      <c r="S70" s="195"/>
      <c r="T70" s="195"/>
    </row>
    <row r="71" spans="2:24" x14ac:dyDescent="0.25">
      <c r="B71" s="286" t="s">
        <v>270</v>
      </c>
      <c r="C71" s="287"/>
      <c r="D71" s="288"/>
      <c r="E71" s="138">
        <f>G25</f>
        <v>122</v>
      </c>
      <c r="F71" s="197" t="s">
        <v>248</v>
      </c>
      <c r="G71" s="197"/>
      <c r="H71" s="197"/>
      <c r="I71" s="197"/>
      <c r="J71" s="197"/>
      <c r="K71" s="197"/>
      <c r="L71" s="197"/>
      <c r="M71" s="197"/>
      <c r="N71" s="197"/>
      <c r="O71" s="197"/>
      <c r="P71" s="197"/>
      <c r="Q71" s="197"/>
      <c r="R71" s="197"/>
      <c r="S71" s="195"/>
      <c r="T71" s="195"/>
    </row>
    <row r="72" spans="2:24" x14ac:dyDescent="0.25">
      <c r="B72" s="138" t="s">
        <v>104</v>
      </c>
      <c r="C72" s="139"/>
      <c r="D72" s="140"/>
      <c r="E72" s="138">
        <v>6</v>
      </c>
      <c r="F72" s="299" t="s">
        <v>113</v>
      </c>
      <c r="G72" s="300"/>
      <c r="H72" s="300"/>
      <c r="I72" s="300"/>
      <c r="J72" s="300"/>
      <c r="K72" s="300"/>
      <c r="L72" s="300"/>
      <c r="M72" s="300"/>
      <c r="N72" s="300"/>
      <c r="O72" s="300"/>
      <c r="P72" s="300"/>
      <c r="Q72" s="300"/>
      <c r="R72" s="201"/>
      <c r="S72" s="196"/>
      <c r="T72" s="196"/>
      <c r="U72" s="53"/>
      <c r="V72" s="53"/>
      <c r="W72" s="53"/>
      <c r="X72" s="53"/>
    </row>
    <row r="73" spans="2:24" x14ac:dyDescent="0.25">
      <c r="B73" s="276" t="s">
        <v>114</v>
      </c>
      <c r="C73" s="277"/>
      <c r="D73" s="278"/>
      <c r="E73" s="141">
        <f>E70*E71*E72</f>
        <v>0</v>
      </c>
      <c r="F73" s="202"/>
      <c r="G73" s="201"/>
      <c r="H73" s="197"/>
      <c r="I73" s="197"/>
      <c r="J73" s="197"/>
      <c r="K73" s="197"/>
      <c r="L73" s="197"/>
      <c r="M73" s="197"/>
      <c r="N73" s="197"/>
      <c r="O73" s="197"/>
      <c r="P73" s="197"/>
      <c r="Q73" s="197"/>
      <c r="R73" s="197"/>
      <c r="S73" s="195"/>
      <c r="T73" s="195"/>
    </row>
    <row r="74" spans="2:24" x14ac:dyDescent="0.25">
      <c r="B74" s="301" t="s">
        <v>115</v>
      </c>
      <c r="C74" s="301"/>
      <c r="D74" s="301"/>
      <c r="E74" s="141">
        <f>E69+E73</f>
        <v>0</v>
      </c>
      <c r="F74" s="197"/>
      <c r="G74" s="197"/>
      <c r="H74" s="197"/>
      <c r="I74" s="197"/>
      <c r="J74" s="197"/>
      <c r="K74" s="197"/>
      <c r="L74" s="197"/>
      <c r="M74" s="197"/>
      <c r="N74" s="197"/>
      <c r="O74" s="197"/>
      <c r="P74" s="197"/>
      <c r="Q74" s="197"/>
      <c r="R74" s="197"/>
      <c r="S74" s="195"/>
      <c r="T74" s="195"/>
    </row>
    <row r="75" spans="2:24" x14ac:dyDescent="0.25">
      <c r="F75" s="197"/>
      <c r="G75" s="197"/>
      <c r="H75" s="197"/>
      <c r="I75" s="197"/>
      <c r="J75" s="197"/>
      <c r="K75" s="197"/>
      <c r="L75" s="197"/>
      <c r="M75" s="197"/>
      <c r="N75" s="197"/>
      <c r="O75" s="197"/>
      <c r="P75" s="197"/>
      <c r="Q75" s="197"/>
      <c r="R75" s="197"/>
      <c r="S75" s="195"/>
      <c r="T75" s="195"/>
    </row>
    <row r="76" spans="2:24" x14ac:dyDescent="0.25">
      <c r="B76" s="294" t="s">
        <v>116</v>
      </c>
      <c r="C76" s="294"/>
      <c r="D76" s="294"/>
      <c r="E76" s="294"/>
      <c r="F76" s="197"/>
      <c r="G76" s="197"/>
      <c r="H76" s="197"/>
      <c r="I76" s="197"/>
      <c r="J76" s="197"/>
      <c r="K76" s="197"/>
      <c r="L76" s="197"/>
      <c r="M76" s="197"/>
      <c r="N76" s="197"/>
      <c r="O76" s="197"/>
      <c r="P76" s="197"/>
      <c r="Q76" s="197"/>
      <c r="R76" s="197"/>
      <c r="S76" s="195"/>
      <c r="T76" s="195"/>
    </row>
    <row r="77" spans="2:24" ht="30" customHeight="1" x14ac:dyDescent="0.25">
      <c r="B77" s="296" t="s">
        <v>272</v>
      </c>
      <c r="C77" s="297"/>
      <c r="D77" s="298"/>
      <c r="E77" s="137">
        <f>'Caseload Calculation Tool'!R21</f>
        <v>0</v>
      </c>
      <c r="F77" s="197" t="s">
        <v>279</v>
      </c>
      <c r="G77" s="197"/>
      <c r="H77" s="197"/>
      <c r="I77" s="197"/>
      <c r="J77" s="197"/>
      <c r="K77" s="197"/>
      <c r="L77" s="197"/>
      <c r="M77" s="197"/>
      <c r="N77" s="197"/>
      <c r="O77" s="197"/>
      <c r="P77" s="197"/>
      <c r="Q77" s="197"/>
      <c r="R77" s="197"/>
      <c r="S77" s="195"/>
      <c r="T77" s="195"/>
    </row>
    <row r="78" spans="2:24" x14ac:dyDescent="0.25">
      <c r="B78" s="302" t="s">
        <v>269</v>
      </c>
      <c r="C78" s="302"/>
      <c r="D78" s="302"/>
      <c r="E78" s="138">
        <f>G24</f>
        <v>213.5</v>
      </c>
      <c r="F78" s="197" t="s">
        <v>247</v>
      </c>
      <c r="G78" s="197"/>
      <c r="H78" s="197"/>
      <c r="I78" s="197"/>
      <c r="J78" s="197"/>
      <c r="K78" s="197"/>
      <c r="L78" s="197"/>
      <c r="M78" s="197"/>
      <c r="N78" s="197"/>
      <c r="O78" s="197"/>
      <c r="P78" s="197"/>
      <c r="Q78" s="197"/>
      <c r="R78" s="197"/>
      <c r="S78" s="195"/>
      <c r="T78" s="195"/>
    </row>
    <row r="79" spans="2:24" x14ac:dyDescent="0.25">
      <c r="B79" s="303" t="s">
        <v>104</v>
      </c>
      <c r="C79" s="304"/>
      <c r="D79" s="305"/>
      <c r="E79" s="138">
        <v>6</v>
      </c>
      <c r="F79" s="197" t="s">
        <v>111</v>
      </c>
      <c r="G79" s="197"/>
      <c r="H79" s="197"/>
      <c r="I79" s="197"/>
      <c r="J79" s="197"/>
      <c r="K79" s="197"/>
      <c r="L79" s="201"/>
      <c r="M79" s="201"/>
      <c r="N79" s="201"/>
      <c r="O79" s="201"/>
      <c r="P79" s="201"/>
      <c r="Q79" s="201"/>
      <c r="R79" s="201"/>
      <c r="S79" s="196"/>
      <c r="T79" s="196"/>
      <c r="U79" s="53"/>
      <c r="V79" s="53"/>
      <c r="W79" s="53"/>
      <c r="X79" s="53"/>
    </row>
    <row r="80" spans="2:24" x14ac:dyDescent="0.25">
      <c r="B80" s="301" t="s">
        <v>112</v>
      </c>
      <c r="C80" s="301"/>
      <c r="D80" s="301"/>
      <c r="E80" s="141">
        <f>E77*E78*E79</f>
        <v>0</v>
      </c>
      <c r="F80" s="202"/>
      <c r="G80" s="201"/>
      <c r="H80" s="197"/>
      <c r="I80" s="197"/>
      <c r="J80" s="197"/>
      <c r="K80" s="197"/>
      <c r="L80" s="197"/>
      <c r="M80" s="197"/>
      <c r="N80" s="197"/>
      <c r="O80" s="197"/>
      <c r="P80" s="197"/>
      <c r="Q80" s="197"/>
      <c r="R80" s="197"/>
      <c r="S80" s="195"/>
      <c r="T80" s="195"/>
    </row>
    <row r="81" spans="2:24" ht="28.5" customHeight="1" x14ac:dyDescent="0.25">
      <c r="B81" s="296" t="s">
        <v>272</v>
      </c>
      <c r="C81" s="297"/>
      <c r="D81" s="298"/>
      <c r="E81" s="137">
        <f>'Caseload Calculation Tool'!R21</f>
        <v>0</v>
      </c>
      <c r="F81" s="197" t="s">
        <v>279</v>
      </c>
      <c r="G81" s="197"/>
      <c r="H81" s="197"/>
      <c r="I81" s="197"/>
      <c r="J81" s="197"/>
      <c r="K81" s="197"/>
      <c r="L81" s="197"/>
      <c r="M81" s="197"/>
      <c r="N81" s="197"/>
      <c r="O81" s="197"/>
      <c r="P81" s="197"/>
      <c r="Q81" s="197"/>
      <c r="R81" s="197"/>
      <c r="S81" s="195"/>
      <c r="T81" s="195"/>
    </row>
    <row r="82" spans="2:24" x14ac:dyDescent="0.25">
      <c r="B82" s="286" t="s">
        <v>270</v>
      </c>
      <c r="C82" s="287"/>
      <c r="D82" s="288"/>
      <c r="E82" s="138">
        <f>G25</f>
        <v>122</v>
      </c>
      <c r="F82" s="197" t="s">
        <v>248</v>
      </c>
      <c r="G82" s="197"/>
      <c r="H82" s="197"/>
      <c r="I82" s="197"/>
      <c r="J82" s="197"/>
      <c r="K82" s="197"/>
      <c r="L82" s="197"/>
      <c r="M82" s="197"/>
      <c r="N82" s="197"/>
      <c r="O82" s="197"/>
      <c r="P82" s="197"/>
      <c r="Q82" s="197"/>
      <c r="R82" s="197"/>
      <c r="S82" s="195"/>
      <c r="T82" s="195"/>
    </row>
    <row r="83" spans="2:24" ht="30" customHeight="1" x14ac:dyDescent="0.25">
      <c r="B83" s="138" t="s">
        <v>104</v>
      </c>
      <c r="C83" s="139"/>
      <c r="D83" s="140"/>
      <c r="E83" s="138">
        <v>5</v>
      </c>
      <c r="F83" s="299" t="s">
        <v>117</v>
      </c>
      <c r="G83" s="308"/>
      <c r="H83" s="308"/>
      <c r="I83" s="308"/>
      <c r="J83" s="308"/>
      <c r="K83" s="308"/>
      <c r="L83" s="308"/>
      <c r="M83" s="308"/>
      <c r="N83" s="308"/>
      <c r="O83" s="308"/>
      <c r="P83" s="308"/>
      <c r="Q83" s="308"/>
      <c r="R83" s="308"/>
      <c r="S83" s="196"/>
      <c r="T83" s="196"/>
      <c r="U83" s="53"/>
      <c r="V83" s="53"/>
      <c r="W83" s="53"/>
      <c r="X83" s="53"/>
    </row>
    <row r="84" spans="2:24" x14ac:dyDescent="0.25">
      <c r="B84" s="301" t="s">
        <v>114</v>
      </c>
      <c r="C84" s="301"/>
      <c r="D84" s="301"/>
      <c r="E84" s="141">
        <f>E81*E82*E83</f>
        <v>0</v>
      </c>
      <c r="F84" s="202"/>
      <c r="G84" s="201"/>
      <c r="H84" s="197"/>
      <c r="I84" s="197"/>
      <c r="J84" s="197"/>
      <c r="K84" s="197"/>
      <c r="L84" s="197"/>
      <c r="M84" s="197"/>
      <c r="N84" s="197"/>
      <c r="O84" s="197"/>
      <c r="P84" s="197"/>
      <c r="Q84" s="197"/>
      <c r="R84" s="197"/>
      <c r="S84" s="195"/>
      <c r="T84" s="195"/>
    </row>
    <row r="85" spans="2:24" x14ac:dyDescent="0.25">
      <c r="B85" s="301" t="s">
        <v>118</v>
      </c>
      <c r="C85" s="301"/>
      <c r="D85" s="301"/>
      <c r="E85" s="141">
        <f>E80+E84</f>
        <v>0</v>
      </c>
      <c r="F85" s="197"/>
      <c r="G85" s="197"/>
      <c r="H85" s="197"/>
      <c r="I85" s="197"/>
      <c r="J85" s="197"/>
      <c r="K85" s="197"/>
      <c r="L85" s="197"/>
      <c r="M85" s="197"/>
      <c r="N85" s="197"/>
      <c r="O85" s="197"/>
      <c r="P85" s="197"/>
      <c r="Q85" s="197"/>
      <c r="R85" s="197"/>
      <c r="S85" s="195"/>
      <c r="T85" s="195"/>
    </row>
    <row r="86" spans="2:24" x14ac:dyDescent="0.25">
      <c r="F86" s="197"/>
      <c r="G86" s="197"/>
      <c r="H86" s="197"/>
      <c r="I86" s="197"/>
      <c r="J86" s="197"/>
      <c r="K86" s="197"/>
      <c r="L86" s="197"/>
      <c r="M86" s="197"/>
      <c r="N86" s="197"/>
      <c r="O86" s="197"/>
      <c r="P86" s="197"/>
      <c r="Q86" s="197"/>
      <c r="R86" s="197"/>
      <c r="S86" s="195"/>
      <c r="T86" s="195"/>
    </row>
    <row r="87" spans="2:24" x14ac:dyDescent="0.25">
      <c r="B87" s="294" t="s">
        <v>119</v>
      </c>
      <c r="C87" s="294"/>
      <c r="D87" s="294"/>
      <c r="E87" s="294"/>
      <c r="F87" s="197"/>
      <c r="G87" s="197"/>
      <c r="H87" s="197"/>
      <c r="I87" s="197"/>
      <c r="J87" s="197"/>
      <c r="K87" s="197"/>
      <c r="L87" s="197"/>
      <c r="M87" s="197"/>
      <c r="N87" s="197"/>
      <c r="O87" s="197"/>
      <c r="P87" s="197"/>
      <c r="Q87" s="197"/>
      <c r="R87" s="197"/>
      <c r="S87" s="195"/>
      <c r="T87" s="195"/>
    </row>
    <row r="88" spans="2:24" ht="29.25" customHeight="1" x14ac:dyDescent="0.25">
      <c r="B88" s="296" t="s">
        <v>272</v>
      </c>
      <c r="C88" s="297"/>
      <c r="D88" s="298"/>
      <c r="E88" s="137">
        <f>'Caseload Calculation Tool'!R21</f>
        <v>0</v>
      </c>
      <c r="F88" s="197" t="s">
        <v>279</v>
      </c>
      <c r="G88" s="197"/>
      <c r="H88" s="197"/>
      <c r="I88" s="197"/>
      <c r="J88" s="197"/>
      <c r="K88" s="197"/>
      <c r="L88" s="197"/>
      <c r="M88" s="197"/>
      <c r="N88" s="197"/>
      <c r="O88" s="197"/>
      <c r="P88" s="197"/>
      <c r="Q88" s="197"/>
      <c r="R88" s="197"/>
      <c r="S88" s="195"/>
      <c r="T88" s="195"/>
    </row>
    <row r="89" spans="2:24" x14ac:dyDescent="0.25">
      <c r="B89" s="302" t="s">
        <v>269</v>
      </c>
      <c r="C89" s="302"/>
      <c r="D89" s="302"/>
      <c r="E89" s="138">
        <f>G24</f>
        <v>213.5</v>
      </c>
      <c r="F89" s="197" t="s">
        <v>247</v>
      </c>
      <c r="G89" s="197"/>
      <c r="H89" s="197"/>
      <c r="I89" s="197"/>
      <c r="J89" s="197"/>
      <c r="K89" s="197"/>
      <c r="L89" s="197"/>
      <c r="M89" s="197"/>
      <c r="N89" s="197"/>
      <c r="O89" s="197"/>
      <c r="P89" s="197"/>
      <c r="Q89" s="197"/>
      <c r="R89" s="197"/>
      <c r="S89" s="195"/>
      <c r="T89" s="195"/>
    </row>
    <row r="90" spans="2:24" x14ac:dyDescent="0.25">
      <c r="B90" s="303" t="s">
        <v>104</v>
      </c>
      <c r="C90" s="304"/>
      <c r="D90" s="305"/>
      <c r="E90" s="138">
        <v>6</v>
      </c>
      <c r="F90" s="306" t="s">
        <v>120</v>
      </c>
      <c r="G90" s="307"/>
      <c r="H90" s="307"/>
      <c r="I90" s="307"/>
      <c r="J90" s="307"/>
      <c r="K90" s="307"/>
      <c r="L90" s="307"/>
      <c r="M90" s="307"/>
      <c r="N90" s="307"/>
      <c r="O90" s="307"/>
      <c r="P90" s="307"/>
      <c r="Q90" s="307"/>
      <c r="R90" s="307"/>
      <c r="S90" s="196"/>
      <c r="T90" s="196"/>
      <c r="U90" s="53"/>
      <c r="V90" s="53"/>
      <c r="W90" s="53"/>
      <c r="X90" s="53"/>
    </row>
    <row r="91" spans="2:24" x14ac:dyDescent="0.25">
      <c r="B91" s="301" t="s">
        <v>112</v>
      </c>
      <c r="C91" s="301"/>
      <c r="D91" s="301"/>
      <c r="E91" s="141">
        <f>E88*E89*E90</f>
        <v>0</v>
      </c>
      <c r="F91" s="202"/>
      <c r="G91" s="201"/>
      <c r="H91" s="197"/>
      <c r="I91" s="197"/>
      <c r="J91" s="197"/>
      <c r="K91" s="197"/>
      <c r="L91" s="197"/>
      <c r="M91" s="197"/>
      <c r="N91" s="197"/>
      <c r="O91" s="197"/>
      <c r="P91" s="197"/>
      <c r="Q91" s="197"/>
      <c r="R91" s="197"/>
      <c r="S91" s="195"/>
      <c r="T91" s="195"/>
    </row>
    <row r="92" spans="2:24" ht="29.25" customHeight="1" x14ac:dyDescent="0.25">
      <c r="B92" s="296" t="s">
        <v>272</v>
      </c>
      <c r="C92" s="297"/>
      <c r="D92" s="298"/>
      <c r="E92" s="137">
        <f>'Caseload Calculation Tool'!R21</f>
        <v>0</v>
      </c>
      <c r="F92" s="197" t="s">
        <v>279</v>
      </c>
      <c r="G92" s="197"/>
      <c r="H92" s="197"/>
      <c r="I92" s="197"/>
      <c r="J92" s="197"/>
      <c r="K92" s="197"/>
      <c r="L92" s="197"/>
      <c r="M92" s="197"/>
      <c r="N92" s="197"/>
      <c r="O92" s="197"/>
      <c r="P92" s="197"/>
      <c r="Q92" s="197"/>
      <c r="R92" s="197"/>
      <c r="S92" s="195"/>
      <c r="T92" s="195"/>
    </row>
    <row r="93" spans="2:24" x14ac:dyDescent="0.25">
      <c r="B93" s="302" t="s">
        <v>270</v>
      </c>
      <c r="C93" s="302"/>
      <c r="D93" s="302"/>
      <c r="E93" s="138">
        <f>G25</f>
        <v>122</v>
      </c>
      <c r="F93" s="197" t="s">
        <v>248</v>
      </c>
      <c r="G93" s="197"/>
      <c r="H93" s="197"/>
      <c r="I93" s="197"/>
      <c r="J93" s="197"/>
      <c r="K93" s="197"/>
      <c r="L93" s="197"/>
      <c r="M93" s="197"/>
      <c r="N93" s="197"/>
      <c r="O93" s="197"/>
      <c r="P93" s="197"/>
      <c r="Q93" s="197"/>
      <c r="R93" s="197"/>
      <c r="S93" s="195"/>
      <c r="T93" s="195"/>
    </row>
    <row r="94" spans="2:24" ht="29.25" customHeight="1" x14ac:dyDescent="0.25">
      <c r="B94" s="303" t="s">
        <v>104</v>
      </c>
      <c r="C94" s="304"/>
      <c r="D94" s="305"/>
      <c r="E94" s="138">
        <v>4</v>
      </c>
      <c r="F94" s="299" t="s">
        <v>121</v>
      </c>
      <c r="G94" s="308"/>
      <c r="H94" s="308"/>
      <c r="I94" s="308"/>
      <c r="J94" s="308"/>
      <c r="K94" s="308"/>
      <c r="L94" s="308"/>
      <c r="M94" s="308"/>
      <c r="N94" s="308"/>
      <c r="O94" s="308"/>
      <c r="P94" s="308"/>
      <c r="Q94" s="308"/>
      <c r="R94" s="308"/>
      <c r="S94" s="196"/>
      <c r="T94" s="196"/>
      <c r="U94" s="53"/>
      <c r="V94" s="53"/>
      <c r="W94" s="53"/>
      <c r="X94" s="53"/>
    </row>
    <row r="95" spans="2:24" x14ac:dyDescent="0.25">
      <c r="B95" s="301" t="s">
        <v>114</v>
      </c>
      <c r="C95" s="301"/>
      <c r="D95" s="301"/>
      <c r="E95" s="141">
        <f>E92*E93*E94</f>
        <v>0</v>
      </c>
      <c r="F95" s="202"/>
      <c r="G95" s="201"/>
      <c r="H95" s="197"/>
      <c r="I95" s="197"/>
      <c r="J95" s="197"/>
      <c r="K95" s="197"/>
      <c r="L95" s="197"/>
      <c r="M95" s="197"/>
      <c r="N95" s="197"/>
      <c r="O95" s="197"/>
      <c r="P95" s="197"/>
      <c r="Q95" s="197"/>
      <c r="R95" s="197"/>
      <c r="S95" s="195"/>
      <c r="T95" s="195"/>
    </row>
    <row r="96" spans="2:24" x14ac:dyDescent="0.25">
      <c r="B96" s="301" t="s">
        <v>122</v>
      </c>
      <c r="C96" s="301"/>
      <c r="D96" s="301"/>
      <c r="E96" s="141">
        <f>E91+E95</f>
        <v>0</v>
      </c>
      <c r="F96" s="197"/>
      <c r="G96" s="197"/>
      <c r="H96" s="197"/>
      <c r="I96" s="197"/>
      <c r="J96" s="197"/>
      <c r="K96" s="197"/>
      <c r="L96" s="197"/>
      <c r="M96" s="197"/>
      <c r="N96" s="197"/>
      <c r="O96" s="197"/>
      <c r="P96" s="197"/>
      <c r="Q96" s="197"/>
      <c r="R96" s="197"/>
      <c r="S96" s="195"/>
      <c r="T96" s="195"/>
    </row>
    <row r="97" spans="2:24" x14ac:dyDescent="0.25">
      <c r="F97" s="197"/>
      <c r="G97" s="197"/>
      <c r="H97" s="197"/>
      <c r="I97" s="197"/>
      <c r="J97" s="197"/>
      <c r="K97" s="197"/>
      <c r="L97" s="197"/>
      <c r="M97" s="197"/>
      <c r="N97" s="197"/>
      <c r="O97" s="197"/>
      <c r="P97" s="197"/>
      <c r="Q97" s="197"/>
      <c r="R97" s="197"/>
      <c r="S97" s="195"/>
      <c r="T97" s="195"/>
    </row>
    <row r="98" spans="2:24" x14ac:dyDescent="0.25">
      <c r="B98" s="294" t="s">
        <v>123</v>
      </c>
      <c r="C98" s="294"/>
      <c r="D98" s="294"/>
      <c r="E98" s="294"/>
      <c r="F98" s="197"/>
      <c r="G98" s="197"/>
      <c r="H98" s="197"/>
      <c r="I98" s="197"/>
      <c r="J98" s="197"/>
      <c r="K98" s="197"/>
      <c r="L98" s="197"/>
      <c r="M98" s="197"/>
      <c r="N98" s="197"/>
      <c r="O98" s="197"/>
      <c r="P98" s="197"/>
      <c r="Q98" s="197"/>
      <c r="R98" s="197"/>
      <c r="S98" s="195"/>
      <c r="T98" s="195"/>
    </row>
    <row r="99" spans="2:24" ht="29.25" customHeight="1" x14ac:dyDescent="0.25">
      <c r="B99" s="295" t="s">
        <v>272</v>
      </c>
      <c r="C99" s="295"/>
      <c r="D99" s="295"/>
      <c r="E99" s="137">
        <f>'Caseload Calculation Tool'!R21</f>
        <v>0</v>
      </c>
      <c r="F99" s="197" t="s">
        <v>279</v>
      </c>
      <c r="G99" s="197"/>
      <c r="H99" s="197"/>
      <c r="I99" s="197"/>
      <c r="J99" s="197"/>
      <c r="K99" s="197"/>
      <c r="L99" s="197"/>
      <c r="M99" s="197"/>
      <c r="N99" s="197"/>
      <c r="O99" s="197"/>
      <c r="P99" s="197"/>
      <c r="Q99" s="197"/>
      <c r="R99" s="197"/>
      <c r="S99" s="195"/>
      <c r="T99" s="195"/>
    </row>
    <row r="100" spans="2:24" x14ac:dyDescent="0.25">
      <c r="B100" s="302" t="s">
        <v>269</v>
      </c>
      <c r="C100" s="302"/>
      <c r="D100" s="302"/>
      <c r="E100" s="138">
        <f>G24</f>
        <v>213.5</v>
      </c>
      <c r="F100" s="197" t="s">
        <v>247</v>
      </c>
      <c r="G100" s="197"/>
      <c r="H100" s="197"/>
      <c r="I100" s="197"/>
      <c r="J100" s="197"/>
      <c r="K100" s="197"/>
      <c r="L100" s="197"/>
      <c r="M100" s="197"/>
      <c r="N100" s="197"/>
      <c r="O100" s="197"/>
      <c r="P100" s="197"/>
      <c r="Q100" s="197"/>
      <c r="R100" s="197"/>
      <c r="S100" s="195"/>
      <c r="T100" s="195"/>
    </row>
    <row r="101" spans="2:24" x14ac:dyDescent="0.25">
      <c r="B101" s="303" t="s">
        <v>104</v>
      </c>
      <c r="C101" s="304"/>
      <c r="D101" s="305"/>
      <c r="E101" s="138">
        <v>6</v>
      </c>
      <c r="F101" s="197" t="s">
        <v>120</v>
      </c>
      <c r="G101" s="197"/>
      <c r="H101" s="197"/>
      <c r="I101" s="197"/>
      <c r="J101" s="197"/>
      <c r="K101" s="197"/>
      <c r="L101" s="201"/>
      <c r="M101" s="201"/>
      <c r="N101" s="201"/>
      <c r="O101" s="201"/>
      <c r="P101" s="201"/>
      <c r="Q101" s="201"/>
      <c r="R101" s="201"/>
      <c r="S101" s="196"/>
      <c r="T101" s="196"/>
      <c r="U101" s="53"/>
      <c r="V101" s="53"/>
      <c r="W101" s="53"/>
      <c r="X101" s="53"/>
    </row>
    <row r="102" spans="2:24" x14ac:dyDescent="0.25">
      <c r="B102" s="301" t="s">
        <v>112</v>
      </c>
      <c r="C102" s="301"/>
      <c r="D102" s="301"/>
      <c r="E102" s="141">
        <f>E99*E100*E101</f>
        <v>0</v>
      </c>
      <c r="F102" s="202"/>
      <c r="G102" s="201"/>
      <c r="H102" s="197"/>
      <c r="I102" s="197"/>
      <c r="J102" s="197"/>
      <c r="K102" s="197"/>
      <c r="L102" s="197"/>
      <c r="M102" s="197"/>
      <c r="N102" s="197"/>
      <c r="O102" s="197"/>
      <c r="P102" s="197"/>
      <c r="Q102" s="197"/>
      <c r="R102" s="197"/>
      <c r="S102" s="195"/>
      <c r="T102" s="195"/>
    </row>
    <row r="103" spans="2:24" ht="30.75" customHeight="1" x14ac:dyDescent="0.25">
      <c r="B103" s="295" t="s">
        <v>272</v>
      </c>
      <c r="C103" s="295"/>
      <c r="D103" s="295"/>
      <c r="E103" s="137">
        <f>'Caseload Calculation Tool'!R21</f>
        <v>0</v>
      </c>
      <c r="F103" s="197" t="s">
        <v>279</v>
      </c>
      <c r="G103" s="197"/>
      <c r="H103" s="197"/>
      <c r="I103" s="197"/>
      <c r="J103" s="197"/>
      <c r="K103" s="197"/>
      <c r="L103" s="197"/>
      <c r="M103" s="197"/>
      <c r="N103" s="197"/>
      <c r="O103" s="197"/>
      <c r="P103" s="197"/>
      <c r="Q103" s="197"/>
      <c r="R103" s="197"/>
      <c r="S103" s="195"/>
      <c r="T103" s="195"/>
    </row>
    <row r="104" spans="2:24" x14ac:dyDescent="0.25">
      <c r="B104" s="302" t="s">
        <v>270</v>
      </c>
      <c r="C104" s="302"/>
      <c r="D104" s="302"/>
      <c r="E104" s="138">
        <f>G25</f>
        <v>122</v>
      </c>
      <c r="F104" s="197" t="s">
        <v>248</v>
      </c>
      <c r="G104" s="197"/>
      <c r="H104" s="197"/>
      <c r="I104" s="197"/>
      <c r="J104" s="197"/>
      <c r="K104" s="197"/>
      <c r="L104" s="197"/>
      <c r="M104" s="197"/>
      <c r="N104" s="197"/>
      <c r="O104" s="197"/>
      <c r="P104" s="197"/>
      <c r="Q104" s="197"/>
      <c r="R104" s="197"/>
      <c r="S104" s="195"/>
      <c r="T104" s="195"/>
    </row>
    <row r="105" spans="2:24" ht="30" customHeight="1" x14ac:dyDescent="0.25">
      <c r="B105" s="303" t="s">
        <v>104</v>
      </c>
      <c r="C105" s="304"/>
      <c r="D105" s="305"/>
      <c r="E105" s="138">
        <v>3</v>
      </c>
      <c r="F105" s="299" t="s">
        <v>124</v>
      </c>
      <c r="G105" s="308"/>
      <c r="H105" s="308"/>
      <c r="I105" s="308"/>
      <c r="J105" s="308"/>
      <c r="K105" s="308"/>
      <c r="L105" s="308"/>
      <c r="M105" s="308"/>
      <c r="N105" s="308"/>
      <c r="O105" s="308"/>
      <c r="P105" s="308"/>
      <c r="Q105" s="308"/>
      <c r="R105" s="201"/>
      <c r="S105" s="196"/>
      <c r="T105" s="196"/>
      <c r="U105" s="53"/>
      <c r="V105" s="53"/>
      <c r="W105" s="53"/>
      <c r="X105" s="53"/>
    </row>
    <row r="106" spans="2:24" x14ac:dyDescent="0.25">
      <c r="B106" s="301" t="s">
        <v>114</v>
      </c>
      <c r="C106" s="301"/>
      <c r="D106" s="301"/>
      <c r="E106" s="141">
        <f>E103*E104*E105</f>
        <v>0</v>
      </c>
      <c r="F106" s="202"/>
      <c r="G106" s="201"/>
      <c r="H106" s="197"/>
      <c r="I106" s="197"/>
      <c r="J106" s="197"/>
      <c r="K106" s="197"/>
      <c r="L106" s="197"/>
      <c r="M106" s="197"/>
      <c r="N106" s="197"/>
      <c r="O106" s="197"/>
      <c r="P106" s="197"/>
      <c r="Q106" s="197"/>
      <c r="R106" s="197"/>
      <c r="S106" s="195"/>
      <c r="T106" s="195"/>
    </row>
    <row r="107" spans="2:24" x14ac:dyDescent="0.25">
      <c r="B107" s="301" t="s">
        <v>125</v>
      </c>
      <c r="C107" s="301"/>
      <c r="D107" s="301"/>
      <c r="E107" s="138">
        <f>E102+E106</f>
        <v>0</v>
      </c>
      <c r="F107" s="197"/>
      <c r="G107" s="197"/>
      <c r="H107" s="197"/>
      <c r="I107" s="197"/>
      <c r="J107" s="197"/>
      <c r="K107" s="197"/>
      <c r="L107" s="197"/>
      <c r="M107" s="197"/>
      <c r="N107" s="197"/>
      <c r="O107" s="197"/>
      <c r="P107" s="197"/>
      <c r="Q107" s="197"/>
      <c r="R107" s="197"/>
      <c r="S107" s="195"/>
      <c r="T107" s="195"/>
    </row>
    <row r="108" spans="2:24" x14ac:dyDescent="0.25">
      <c r="F108" s="197"/>
      <c r="G108" s="197"/>
      <c r="H108" s="197"/>
      <c r="I108" s="197"/>
      <c r="J108" s="197"/>
      <c r="K108" s="197"/>
      <c r="L108" s="197"/>
      <c r="M108" s="197"/>
      <c r="N108" s="197"/>
      <c r="O108" s="197"/>
      <c r="P108" s="197"/>
      <c r="Q108" s="197"/>
      <c r="R108" s="197"/>
      <c r="S108" s="195"/>
      <c r="T108" s="195"/>
    </row>
    <row r="109" spans="2:24" x14ac:dyDescent="0.25">
      <c r="B109" s="294" t="s">
        <v>126</v>
      </c>
      <c r="C109" s="294"/>
      <c r="D109" s="294"/>
      <c r="E109" s="294"/>
      <c r="F109" s="197"/>
      <c r="G109" s="197"/>
      <c r="H109" s="197"/>
      <c r="I109" s="197"/>
      <c r="J109" s="197"/>
      <c r="K109" s="197"/>
      <c r="L109" s="197"/>
      <c r="M109" s="197"/>
      <c r="N109" s="197"/>
      <c r="O109" s="197"/>
      <c r="P109" s="197"/>
      <c r="Q109" s="197"/>
      <c r="R109" s="197"/>
      <c r="S109" s="195"/>
      <c r="T109" s="195"/>
    </row>
    <row r="110" spans="2:24" ht="30" customHeight="1" x14ac:dyDescent="0.25">
      <c r="B110" s="295" t="s">
        <v>272</v>
      </c>
      <c r="C110" s="295"/>
      <c r="D110" s="295"/>
      <c r="E110" s="137">
        <f>'Caseload Calculation Tool'!R21</f>
        <v>0</v>
      </c>
      <c r="F110" s="197" t="s">
        <v>279</v>
      </c>
      <c r="G110" s="197"/>
      <c r="H110" s="197"/>
      <c r="I110" s="197"/>
      <c r="J110" s="197"/>
      <c r="K110" s="197"/>
      <c r="L110" s="197"/>
      <c r="M110" s="197"/>
      <c r="N110" s="197"/>
      <c r="O110" s="197"/>
      <c r="P110" s="197"/>
      <c r="Q110" s="197"/>
      <c r="R110" s="197"/>
      <c r="S110" s="195"/>
      <c r="T110" s="195"/>
    </row>
    <row r="111" spans="2:24" x14ac:dyDescent="0.25">
      <c r="B111" s="302" t="s">
        <v>269</v>
      </c>
      <c r="C111" s="302"/>
      <c r="D111" s="302"/>
      <c r="E111" s="138">
        <f>G24</f>
        <v>213.5</v>
      </c>
      <c r="F111" s="197" t="s">
        <v>247</v>
      </c>
      <c r="G111" s="197"/>
      <c r="H111" s="197"/>
      <c r="I111" s="197"/>
      <c r="J111" s="197"/>
      <c r="K111" s="197"/>
      <c r="L111" s="197"/>
      <c r="M111" s="197"/>
      <c r="N111" s="197"/>
      <c r="O111" s="197"/>
      <c r="P111" s="197"/>
      <c r="Q111" s="197"/>
      <c r="R111" s="197"/>
      <c r="S111" s="195"/>
      <c r="T111" s="195"/>
    </row>
    <row r="112" spans="2:24" x14ac:dyDescent="0.25">
      <c r="B112" s="303" t="s">
        <v>104</v>
      </c>
      <c r="C112" s="304"/>
      <c r="D112" s="305"/>
      <c r="E112" s="138">
        <v>6</v>
      </c>
      <c r="F112" s="197" t="s">
        <v>120</v>
      </c>
      <c r="G112" s="197"/>
      <c r="H112" s="197"/>
      <c r="I112" s="197"/>
      <c r="J112" s="197"/>
      <c r="K112" s="197"/>
      <c r="L112" s="201"/>
      <c r="M112" s="201"/>
      <c r="N112" s="201"/>
      <c r="O112" s="201"/>
      <c r="P112" s="201"/>
      <c r="Q112" s="201"/>
      <c r="R112" s="201"/>
      <c r="S112" s="196"/>
      <c r="T112" s="196"/>
      <c r="U112" s="53"/>
      <c r="V112" s="53"/>
      <c r="W112" s="53"/>
      <c r="X112" s="53"/>
    </row>
    <row r="113" spans="2:24" x14ac:dyDescent="0.25">
      <c r="B113" s="301" t="s">
        <v>112</v>
      </c>
      <c r="C113" s="301"/>
      <c r="D113" s="301"/>
      <c r="E113" s="141">
        <f>E110*E111*E112</f>
        <v>0</v>
      </c>
      <c r="F113" s="202"/>
      <c r="G113" s="201"/>
      <c r="H113" s="197"/>
      <c r="I113" s="197"/>
      <c r="J113" s="197"/>
      <c r="K113" s="197"/>
      <c r="L113" s="197"/>
      <c r="M113" s="197"/>
      <c r="N113" s="197"/>
      <c r="O113" s="197"/>
      <c r="P113" s="197"/>
      <c r="Q113" s="197"/>
      <c r="R113" s="197"/>
      <c r="S113" s="195"/>
      <c r="T113" s="195"/>
    </row>
    <row r="114" spans="2:24" ht="31.5" customHeight="1" x14ac:dyDescent="0.25">
      <c r="B114" s="295" t="s">
        <v>272</v>
      </c>
      <c r="C114" s="295"/>
      <c r="D114" s="295"/>
      <c r="E114" s="137">
        <f>'Caseload Calculation Tool'!R21</f>
        <v>0</v>
      </c>
      <c r="F114" s="197" t="s">
        <v>279</v>
      </c>
      <c r="G114" s="197"/>
      <c r="H114" s="197"/>
      <c r="I114" s="197"/>
      <c r="J114" s="197"/>
      <c r="K114" s="197"/>
      <c r="L114" s="197"/>
      <c r="M114" s="197"/>
      <c r="N114" s="197"/>
      <c r="O114" s="197"/>
      <c r="P114" s="197"/>
      <c r="Q114" s="197"/>
      <c r="R114" s="197"/>
      <c r="S114" s="195"/>
      <c r="T114" s="195"/>
    </row>
    <row r="115" spans="2:24" x14ac:dyDescent="0.25">
      <c r="B115" s="302" t="s">
        <v>270</v>
      </c>
      <c r="C115" s="302"/>
      <c r="D115" s="302"/>
      <c r="E115" s="138">
        <f>G25</f>
        <v>122</v>
      </c>
      <c r="F115" s="197" t="s">
        <v>248</v>
      </c>
      <c r="G115" s="197"/>
      <c r="H115" s="197"/>
      <c r="I115" s="197"/>
      <c r="J115" s="197"/>
      <c r="K115" s="197"/>
      <c r="L115" s="197"/>
      <c r="M115" s="197"/>
      <c r="N115" s="197"/>
      <c r="O115" s="197"/>
      <c r="P115" s="197"/>
      <c r="Q115" s="197"/>
      <c r="R115" s="197"/>
      <c r="S115" s="195"/>
      <c r="T115" s="195"/>
    </row>
    <row r="116" spans="2:24" ht="30.75" customHeight="1" x14ac:dyDescent="0.25">
      <c r="B116" s="303" t="s">
        <v>104</v>
      </c>
      <c r="C116" s="304"/>
      <c r="D116" s="305"/>
      <c r="E116" s="138">
        <v>2</v>
      </c>
      <c r="F116" s="299" t="s">
        <v>127</v>
      </c>
      <c r="G116" s="308"/>
      <c r="H116" s="308"/>
      <c r="I116" s="308"/>
      <c r="J116" s="308"/>
      <c r="K116" s="308"/>
      <c r="L116" s="308"/>
      <c r="M116" s="308"/>
      <c r="N116" s="308"/>
      <c r="O116" s="308"/>
      <c r="P116" s="308"/>
      <c r="Q116" s="308"/>
      <c r="R116" s="201"/>
      <c r="S116" s="196"/>
      <c r="T116" s="196"/>
      <c r="U116" s="53"/>
      <c r="V116" s="53"/>
      <c r="W116" s="53"/>
      <c r="X116" s="53"/>
    </row>
    <row r="117" spans="2:24" x14ac:dyDescent="0.25">
      <c r="B117" s="301" t="s">
        <v>114</v>
      </c>
      <c r="C117" s="301"/>
      <c r="D117" s="301"/>
      <c r="E117" s="141">
        <f>E114*E115*E116</f>
        <v>0</v>
      </c>
      <c r="F117" s="202"/>
      <c r="G117" s="201"/>
      <c r="H117" s="197"/>
      <c r="I117" s="197"/>
      <c r="J117" s="197"/>
      <c r="K117" s="197"/>
      <c r="L117" s="197"/>
      <c r="M117" s="197"/>
      <c r="N117" s="197"/>
      <c r="O117" s="197"/>
      <c r="P117" s="197"/>
      <c r="Q117" s="197"/>
      <c r="R117" s="197"/>
      <c r="S117" s="195"/>
      <c r="T117" s="195"/>
    </row>
    <row r="118" spans="2:24" x14ac:dyDescent="0.25">
      <c r="B118" s="301" t="s">
        <v>128</v>
      </c>
      <c r="C118" s="301"/>
      <c r="D118" s="301"/>
      <c r="E118" s="141">
        <f>E113+E117</f>
        <v>0</v>
      </c>
      <c r="F118" s="197"/>
      <c r="G118" s="197"/>
      <c r="H118" s="197"/>
      <c r="I118" s="197"/>
      <c r="J118" s="197"/>
      <c r="K118" s="197"/>
      <c r="L118" s="197"/>
      <c r="M118" s="197"/>
      <c r="N118" s="197"/>
      <c r="O118" s="197"/>
      <c r="P118" s="197"/>
      <c r="Q118" s="197"/>
      <c r="R118" s="197"/>
      <c r="S118" s="195"/>
      <c r="T118" s="195"/>
    </row>
    <row r="119" spans="2:24" x14ac:dyDescent="0.25">
      <c r="F119" s="197"/>
      <c r="G119" s="197"/>
      <c r="H119" s="197"/>
      <c r="I119" s="197"/>
      <c r="J119" s="197"/>
      <c r="K119" s="197"/>
      <c r="L119" s="197"/>
      <c r="M119" s="197"/>
      <c r="N119" s="197"/>
      <c r="O119" s="197"/>
      <c r="P119" s="197"/>
      <c r="Q119" s="197"/>
      <c r="R119" s="197"/>
      <c r="S119" s="195"/>
      <c r="T119" s="195"/>
    </row>
    <row r="120" spans="2:24" x14ac:dyDescent="0.25">
      <c r="B120" s="294" t="s">
        <v>129</v>
      </c>
      <c r="C120" s="294"/>
      <c r="D120" s="294"/>
      <c r="E120" s="294"/>
      <c r="F120" s="197"/>
      <c r="G120" s="197"/>
      <c r="H120" s="197"/>
      <c r="I120" s="197"/>
      <c r="J120" s="197"/>
      <c r="K120" s="197"/>
      <c r="L120" s="197"/>
      <c r="M120" s="197"/>
      <c r="N120" s="197"/>
      <c r="O120" s="197"/>
      <c r="P120" s="197"/>
      <c r="Q120" s="197"/>
      <c r="R120" s="197"/>
      <c r="S120" s="195"/>
      <c r="T120" s="195"/>
    </row>
    <row r="121" spans="2:24" ht="30.75" customHeight="1" x14ac:dyDescent="0.25">
      <c r="B121" s="295" t="s">
        <v>272</v>
      </c>
      <c r="C121" s="295"/>
      <c r="D121" s="295"/>
      <c r="E121" s="137">
        <f>'Caseload Calculation Tool'!R21</f>
        <v>0</v>
      </c>
      <c r="F121" s="197" t="s">
        <v>279</v>
      </c>
      <c r="G121" s="197"/>
      <c r="H121" s="197"/>
      <c r="I121" s="197"/>
      <c r="J121" s="197"/>
      <c r="K121" s="197"/>
      <c r="L121" s="197"/>
      <c r="M121" s="197"/>
      <c r="N121" s="197"/>
      <c r="O121" s="197"/>
      <c r="P121" s="197"/>
      <c r="Q121" s="197"/>
      <c r="R121" s="197"/>
      <c r="S121" s="195"/>
      <c r="T121" s="195"/>
    </row>
    <row r="122" spans="2:24" x14ac:dyDescent="0.25">
      <c r="B122" s="302" t="s">
        <v>269</v>
      </c>
      <c r="C122" s="302"/>
      <c r="D122" s="302"/>
      <c r="E122" s="138">
        <f>G24</f>
        <v>213.5</v>
      </c>
      <c r="F122" s="197" t="s">
        <v>247</v>
      </c>
      <c r="G122" s="197"/>
      <c r="H122" s="197"/>
      <c r="I122" s="197"/>
      <c r="J122" s="197"/>
      <c r="K122" s="197"/>
      <c r="L122" s="197"/>
      <c r="M122" s="197"/>
      <c r="N122" s="197"/>
      <c r="O122" s="197"/>
      <c r="P122" s="197"/>
      <c r="Q122" s="197"/>
      <c r="R122" s="197"/>
      <c r="S122" s="195"/>
      <c r="T122" s="195"/>
    </row>
    <row r="123" spans="2:24" x14ac:dyDescent="0.25">
      <c r="B123" s="303" t="s">
        <v>104</v>
      </c>
      <c r="C123" s="304"/>
      <c r="D123" s="305"/>
      <c r="E123" s="138">
        <v>6</v>
      </c>
      <c r="F123" s="197" t="s">
        <v>120</v>
      </c>
      <c r="G123" s="197"/>
      <c r="H123" s="197"/>
      <c r="I123" s="197"/>
      <c r="J123" s="197"/>
      <c r="K123" s="197"/>
      <c r="L123" s="201"/>
      <c r="M123" s="201"/>
      <c r="N123" s="201"/>
      <c r="O123" s="201"/>
      <c r="P123" s="201"/>
      <c r="Q123" s="201"/>
      <c r="R123" s="201"/>
      <c r="S123" s="196"/>
      <c r="T123" s="196"/>
      <c r="U123" s="53"/>
      <c r="V123" s="53"/>
      <c r="W123" s="53"/>
      <c r="X123" s="53"/>
    </row>
    <row r="124" spans="2:24" x14ac:dyDescent="0.25">
      <c r="B124" s="301" t="s">
        <v>112</v>
      </c>
      <c r="C124" s="301"/>
      <c r="D124" s="301"/>
      <c r="E124" s="141">
        <f>E121*E122*E123</f>
        <v>0</v>
      </c>
      <c r="F124" s="202"/>
      <c r="G124" s="201"/>
      <c r="H124" s="197"/>
      <c r="I124" s="197"/>
      <c r="J124" s="197"/>
      <c r="K124" s="197"/>
      <c r="L124" s="197"/>
      <c r="M124" s="197"/>
      <c r="N124" s="197"/>
      <c r="O124" s="197"/>
      <c r="P124" s="197"/>
      <c r="Q124" s="197"/>
      <c r="R124" s="197"/>
      <c r="S124" s="195"/>
      <c r="T124" s="195"/>
    </row>
    <row r="125" spans="2:24" ht="30" customHeight="1" x14ac:dyDescent="0.25">
      <c r="B125" s="295" t="s">
        <v>272</v>
      </c>
      <c r="C125" s="295"/>
      <c r="D125" s="295"/>
      <c r="E125" s="137">
        <f>'Caseload Calculation Tool'!R21</f>
        <v>0</v>
      </c>
      <c r="F125" s="197" t="s">
        <v>279</v>
      </c>
      <c r="G125" s="197"/>
      <c r="H125" s="197"/>
      <c r="I125" s="197"/>
      <c r="J125" s="197"/>
      <c r="K125" s="197"/>
      <c r="L125" s="197"/>
      <c r="M125" s="197"/>
      <c r="N125" s="197"/>
      <c r="O125" s="197"/>
      <c r="P125" s="197"/>
      <c r="Q125" s="197"/>
      <c r="R125" s="197"/>
      <c r="S125" s="195"/>
      <c r="T125" s="195"/>
    </row>
    <row r="126" spans="2:24" x14ac:dyDescent="0.25">
      <c r="B126" s="302" t="s">
        <v>270</v>
      </c>
      <c r="C126" s="302"/>
      <c r="D126" s="302"/>
      <c r="E126" s="138">
        <f>G25</f>
        <v>122</v>
      </c>
      <c r="F126" s="197" t="s">
        <v>248</v>
      </c>
      <c r="G126" s="197"/>
      <c r="H126" s="197"/>
      <c r="I126" s="197"/>
      <c r="J126" s="197"/>
      <c r="K126" s="197"/>
      <c r="L126" s="197"/>
      <c r="M126" s="197"/>
      <c r="N126" s="197"/>
      <c r="O126" s="197"/>
      <c r="P126" s="197"/>
      <c r="Q126" s="197"/>
      <c r="R126" s="197"/>
      <c r="S126" s="195"/>
      <c r="T126" s="195"/>
    </row>
    <row r="127" spans="2:24" ht="30.75" customHeight="1" x14ac:dyDescent="0.25">
      <c r="B127" s="303" t="s">
        <v>104</v>
      </c>
      <c r="C127" s="304"/>
      <c r="D127" s="305"/>
      <c r="E127" s="138">
        <v>1</v>
      </c>
      <c r="F127" s="299" t="s">
        <v>130</v>
      </c>
      <c r="G127" s="308"/>
      <c r="H127" s="308"/>
      <c r="I127" s="308"/>
      <c r="J127" s="308"/>
      <c r="K127" s="308"/>
      <c r="L127" s="308"/>
      <c r="M127" s="308"/>
      <c r="N127" s="308"/>
      <c r="O127" s="308"/>
      <c r="P127" s="308"/>
      <c r="Q127" s="308"/>
      <c r="R127" s="201"/>
      <c r="S127" s="196"/>
      <c r="T127" s="196"/>
      <c r="U127" s="53"/>
      <c r="V127" s="53"/>
      <c r="W127" s="53"/>
      <c r="X127" s="53"/>
    </row>
    <row r="128" spans="2:24" x14ac:dyDescent="0.25">
      <c r="B128" s="301" t="s">
        <v>114</v>
      </c>
      <c r="C128" s="301"/>
      <c r="D128" s="301"/>
      <c r="E128" s="141">
        <f>E125*E126*E127</f>
        <v>0</v>
      </c>
      <c r="F128" s="202"/>
      <c r="G128" s="201"/>
      <c r="H128" s="197"/>
      <c r="I128" s="197"/>
      <c r="J128" s="197"/>
      <c r="K128" s="197"/>
      <c r="L128" s="197"/>
      <c r="M128" s="197"/>
      <c r="N128" s="197"/>
      <c r="O128" s="197"/>
      <c r="P128" s="197"/>
      <c r="Q128" s="197"/>
      <c r="R128" s="197"/>
      <c r="S128" s="195"/>
      <c r="T128" s="195"/>
    </row>
    <row r="129" spans="2:20" x14ac:dyDescent="0.25">
      <c r="B129" s="301" t="s">
        <v>131</v>
      </c>
      <c r="C129" s="301"/>
      <c r="D129" s="301"/>
      <c r="E129" s="141">
        <f>E124+E128</f>
        <v>0</v>
      </c>
      <c r="F129" s="197"/>
      <c r="G129" s="197"/>
      <c r="H129" s="197"/>
      <c r="I129" s="197"/>
      <c r="J129" s="197"/>
      <c r="K129" s="197"/>
      <c r="L129" s="197"/>
      <c r="M129" s="197"/>
      <c r="N129" s="197"/>
      <c r="O129" s="197"/>
      <c r="P129" s="197"/>
      <c r="Q129" s="197"/>
      <c r="R129" s="197"/>
      <c r="S129" s="195"/>
      <c r="T129" s="195"/>
    </row>
    <row r="130" spans="2:20" x14ac:dyDescent="0.25">
      <c r="F130" s="44"/>
      <c r="G130" s="44"/>
      <c r="H130" s="44"/>
      <c r="I130" s="44"/>
      <c r="J130" s="44"/>
      <c r="K130" s="44"/>
      <c r="L130" s="44"/>
      <c r="M130" s="44"/>
      <c r="N130" s="44"/>
      <c r="O130" s="44"/>
      <c r="P130" s="44"/>
      <c r="Q130" s="44"/>
      <c r="R130" s="44"/>
    </row>
    <row r="131" spans="2:20" x14ac:dyDescent="0.25">
      <c r="B131" s="276" t="s">
        <v>256</v>
      </c>
      <c r="C131" s="277"/>
      <c r="D131" s="278"/>
      <c r="E131" s="142">
        <f>E74+E85+E96+E107+E118+E129</f>
        <v>0</v>
      </c>
      <c r="F131" s="44"/>
      <c r="G131" s="44"/>
      <c r="H131" s="44"/>
      <c r="I131" s="44"/>
      <c r="J131" s="44"/>
      <c r="K131" s="44"/>
      <c r="L131" s="44"/>
      <c r="M131" s="44"/>
      <c r="N131" s="44"/>
      <c r="O131" s="44"/>
      <c r="P131" s="44"/>
      <c r="Q131" s="44"/>
      <c r="R131" s="44"/>
    </row>
    <row r="132" spans="2:20" x14ac:dyDescent="0.25">
      <c r="F132" s="44"/>
      <c r="G132" s="44"/>
      <c r="H132" s="44"/>
      <c r="I132" s="44"/>
      <c r="J132" s="44"/>
      <c r="K132" s="44"/>
      <c r="L132" s="44"/>
      <c r="M132" s="44"/>
      <c r="N132" s="44"/>
      <c r="O132" s="44"/>
      <c r="P132" s="44"/>
      <c r="Q132" s="44"/>
      <c r="R132" s="44"/>
    </row>
  </sheetData>
  <mergeCells count="96">
    <mergeCell ref="F127:Q127"/>
    <mergeCell ref="B128:D128"/>
    <mergeCell ref="B129:D129"/>
    <mergeCell ref="B131:D131"/>
    <mergeCell ref="B120:E120"/>
    <mergeCell ref="B121:D121"/>
    <mergeCell ref="B122:D122"/>
    <mergeCell ref="B123:D123"/>
    <mergeCell ref="B124:D124"/>
    <mergeCell ref="B125:D125"/>
    <mergeCell ref="B126:D126"/>
    <mergeCell ref="B127:D127"/>
    <mergeCell ref="F105:Q105"/>
    <mergeCell ref="B118:D118"/>
    <mergeCell ref="B107:D107"/>
    <mergeCell ref="B109:E109"/>
    <mergeCell ref="B110:D110"/>
    <mergeCell ref="B111:D111"/>
    <mergeCell ref="B112:D112"/>
    <mergeCell ref="B113:D113"/>
    <mergeCell ref="B114:D114"/>
    <mergeCell ref="B115:D115"/>
    <mergeCell ref="B116:D116"/>
    <mergeCell ref="F116:Q116"/>
    <mergeCell ref="B117:D117"/>
    <mergeCell ref="B106:D106"/>
    <mergeCell ref="B95:D95"/>
    <mergeCell ref="B96:D96"/>
    <mergeCell ref="B98:E98"/>
    <mergeCell ref="B99:D99"/>
    <mergeCell ref="B100:D100"/>
    <mergeCell ref="B101:D101"/>
    <mergeCell ref="B102:D102"/>
    <mergeCell ref="B103:D103"/>
    <mergeCell ref="B104:D104"/>
    <mergeCell ref="B105:D105"/>
    <mergeCell ref="F90:R90"/>
    <mergeCell ref="F94:R94"/>
    <mergeCell ref="F83:R83"/>
    <mergeCell ref="B90:D90"/>
    <mergeCell ref="B91:D91"/>
    <mergeCell ref="B92:D92"/>
    <mergeCell ref="B93:D93"/>
    <mergeCell ref="B94:D94"/>
    <mergeCell ref="B84:D84"/>
    <mergeCell ref="B85:D85"/>
    <mergeCell ref="B87:E87"/>
    <mergeCell ref="B88:D88"/>
    <mergeCell ref="B89:D89"/>
    <mergeCell ref="B82:D82"/>
    <mergeCell ref="B70:D70"/>
    <mergeCell ref="B71:D71"/>
    <mergeCell ref="F72:Q72"/>
    <mergeCell ref="B73:D73"/>
    <mergeCell ref="B74:D74"/>
    <mergeCell ref="B76:E76"/>
    <mergeCell ref="B77:D77"/>
    <mergeCell ref="B78:D78"/>
    <mergeCell ref="B79:D79"/>
    <mergeCell ref="B80:D80"/>
    <mergeCell ref="B81:D81"/>
    <mergeCell ref="F56:R56"/>
    <mergeCell ref="F59:R59"/>
    <mergeCell ref="B62:D62"/>
    <mergeCell ref="B65:E65"/>
    <mergeCell ref="B66:D66"/>
    <mergeCell ref="B69:D69"/>
    <mergeCell ref="B55:D55"/>
    <mergeCell ref="B56:D56"/>
    <mergeCell ref="B59:D59"/>
    <mergeCell ref="B60:D60"/>
    <mergeCell ref="B61:D61"/>
    <mergeCell ref="B67:D67"/>
    <mergeCell ref="B1:T1"/>
    <mergeCell ref="B3:T3"/>
    <mergeCell ref="B54:D54"/>
    <mergeCell ref="B30:H30"/>
    <mergeCell ref="K30:R30"/>
    <mergeCell ref="B40:D40"/>
    <mergeCell ref="B41:D41"/>
    <mergeCell ref="B43:D43"/>
    <mergeCell ref="B45:D45"/>
    <mergeCell ref="F50:R50"/>
    <mergeCell ref="F53:R53"/>
    <mergeCell ref="B46:D46"/>
    <mergeCell ref="B48:D48"/>
    <mergeCell ref="B50:D50"/>
    <mergeCell ref="B53:D53"/>
    <mergeCell ref="B42:D42"/>
    <mergeCell ref="B47:D47"/>
    <mergeCell ref="B16:R16"/>
    <mergeCell ref="B17:R17"/>
    <mergeCell ref="B19:R19"/>
    <mergeCell ref="B22:R22"/>
    <mergeCell ref="F40:R40"/>
    <mergeCell ref="F45:R4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32"/>
  <sheetViews>
    <sheetView workbookViewId="0">
      <selection activeCell="I26" sqref="I26"/>
    </sheetView>
  </sheetViews>
  <sheetFormatPr defaultColWidth="8.85546875" defaultRowHeight="15" x14ac:dyDescent="0.25"/>
  <cols>
    <col min="1" max="1" width="2.42578125" style="2" customWidth="1"/>
    <col min="2" max="2" width="16.7109375" style="2" customWidth="1"/>
    <col min="3" max="5" width="8.85546875" style="2"/>
    <col min="6" max="6" width="10.140625" style="2" customWidth="1"/>
    <col min="7" max="8" width="8.85546875" style="2"/>
    <col min="9" max="9" width="10.140625" style="2" customWidth="1"/>
    <col min="10" max="16384" width="8.85546875" style="2"/>
  </cols>
  <sheetData>
    <row r="1" spans="2:20" x14ac:dyDescent="0.25">
      <c r="B1" s="251" t="s">
        <v>57</v>
      </c>
      <c r="C1" s="251"/>
      <c r="D1" s="251"/>
      <c r="E1" s="251"/>
      <c r="F1" s="251"/>
      <c r="G1" s="251"/>
      <c r="H1" s="251"/>
      <c r="I1" s="251"/>
      <c r="J1" s="251"/>
      <c r="K1" s="251"/>
      <c r="L1" s="251"/>
      <c r="M1" s="251"/>
      <c r="N1" s="251"/>
      <c r="O1" s="251"/>
      <c r="P1" s="251"/>
      <c r="Q1" s="251"/>
      <c r="R1" s="251"/>
      <c r="S1" s="251"/>
      <c r="T1" s="251"/>
    </row>
    <row r="2" spans="2:20" s="78" customFormat="1" ht="6.75" customHeight="1" x14ac:dyDescent="0.25">
      <c r="B2" s="101"/>
      <c r="C2" s="101"/>
      <c r="D2" s="101"/>
      <c r="E2" s="101"/>
      <c r="F2" s="101"/>
      <c r="G2" s="101"/>
      <c r="H2" s="101"/>
      <c r="I2" s="101"/>
      <c r="J2" s="101"/>
      <c r="K2" s="101"/>
      <c r="L2" s="101"/>
      <c r="M2" s="101"/>
      <c r="N2" s="101"/>
      <c r="O2" s="101"/>
      <c r="P2" s="101"/>
      <c r="Q2" s="101"/>
      <c r="R2" s="101"/>
      <c r="S2" s="101"/>
      <c r="T2" s="101"/>
    </row>
    <row r="3" spans="2:20" ht="35.25" customHeight="1" x14ac:dyDescent="0.25">
      <c r="B3" s="252" t="s">
        <v>132</v>
      </c>
      <c r="C3" s="252"/>
      <c r="D3" s="252"/>
      <c r="E3" s="252"/>
      <c r="F3" s="252"/>
      <c r="G3" s="252"/>
      <c r="H3" s="252"/>
      <c r="I3" s="252"/>
      <c r="J3" s="252"/>
      <c r="K3" s="252"/>
      <c r="L3" s="252"/>
      <c r="M3" s="252"/>
      <c r="N3" s="252"/>
      <c r="O3" s="252"/>
      <c r="P3" s="252"/>
      <c r="Q3" s="252"/>
      <c r="R3" s="252"/>
      <c r="S3" s="252"/>
      <c r="T3" s="252"/>
    </row>
    <row r="4" spans="2:20" ht="15.75" thickBot="1" x14ac:dyDescent="0.3">
      <c r="B4" s="102" t="s">
        <v>59</v>
      </c>
    </row>
    <row r="5" spans="2:20" ht="60.75" thickBot="1" x14ac:dyDescent="0.3">
      <c r="B5" s="103" t="s">
        <v>60</v>
      </c>
      <c r="C5" s="104" t="s">
        <v>61</v>
      </c>
      <c r="D5" s="104" t="s">
        <v>62</v>
      </c>
      <c r="E5" s="104" t="s">
        <v>63</v>
      </c>
      <c r="F5" s="104" t="s">
        <v>64</v>
      </c>
      <c r="G5" s="104" t="s">
        <v>65</v>
      </c>
    </row>
    <row r="6" spans="2:20" ht="15.75" thickBot="1" x14ac:dyDescent="0.3">
      <c r="B6" s="106" t="s">
        <v>66</v>
      </c>
      <c r="C6" s="107">
        <v>3</v>
      </c>
      <c r="D6" s="107">
        <v>450</v>
      </c>
      <c r="E6" s="107">
        <v>8</v>
      </c>
      <c r="F6" s="107">
        <v>60</v>
      </c>
      <c r="G6" s="108">
        <v>2</v>
      </c>
    </row>
    <row r="7" spans="2:20" ht="15.75" thickBot="1" x14ac:dyDescent="0.3">
      <c r="B7" s="106" t="s">
        <v>67</v>
      </c>
      <c r="C7" s="107">
        <v>4</v>
      </c>
      <c r="D7" s="107">
        <v>600</v>
      </c>
      <c r="E7" s="107">
        <v>7</v>
      </c>
      <c r="F7" s="107">
        <v>90</v>
      </c>
      <c r="G7" s="108">
        <v>3</v>
      </c>
    </row>
    <row r="8" spans="2:20" ht="15.75" thickBot="1" x14ac:dyDescent="0.3">
      <c r="B8" s="106" t="s">
        <v>68</v>
      </c>
      <c r="C8" s="107">
        <v>5</v>
      </c>
      <c r="D8" s="107">
        <v>750</v>
      </c>
      <c r="E8" s="107">
        <v>6</v>
      </c>
      <c r="F8" s="107">
        <v>120</v>
      </c>
      <c r="G8" s="108">
        <v>4</v>
      </c>
    </row>
    <row r="9" spans="2:20" ht="15.75" thickBot="1" x14ac:dyDescent="0.3">
      <c r="B9" s="106" t="s">
        <v>69</v>
      </c>
      <c r="C9" s="107">
        <v>5</v>
      </c>
      <c r="D9" s="107">
        <v>750</v>
      </c>
      <c r="E9" s="107">
        <v>6</v>
      </c>
      <c r="F9" s="107">
        <v>120</v>
      </c>
      <c r="G9" s="108">
        <v>4</v>
      </c>
    </row>
    <row r="10" spans="2:20" ht="15.75" thickBot="1" x14ac:dyDescent="0.3">
      <c r="B10" s="106" t="s">
        <v>70</v>
      </c>
      <c r="C10" s="107">
        <v>6</v>
      </c>
      <c r="D10" s="107">
        <v>900</v>
      </c>
      <c r="E10" s="107">
        <v>6</v>
      </c>
      <c r="F10" s="107">
        <v>150</v>
      </c>
      <c r="G10" s="108">
        <v>5</v>
      </c>
    </row>
    <row r="11" spans="2:20" ht="15.75" thickBot="1" x14ac:dyDescent="0.3">
      <c r="B11" s="106" t="s">
        <v>71</v>
      </c>
      <c r="C11" s="107">
        <v>6</v>
      </c>
      <c r="D11" s="107">
        <v>900</v>
      </c>
      <c r="E11" s="107">
        <v>6</v>
      </c>
      <c r="F11" s="107">
        <v>150</v>
      </c>
      <c r="G11" s="108">
        <v>5</v>
      </c>
    </row>
    <row r="12" spans="2:20" x14ac:dyDescent="0.25">
      <c r="B12" s="109" t="s">
        <v>72</v>
      </c>
    </row>
    <row r="13" spans="2:20" x14ac:dyDescent="0.25">
      <c r="B13" s="109" t="s">
        <v>73</v>
      </c>
    </row>
    <row r="14" spans="2:20" s="110" customFormat="1" x14ac:dyDescent="0.25">
      <c r="B14" s="109" t="s">
        <v>74</v>
      </c>
    </row>
    <row r="15" spans="2:20" x14ac:dyDescent="0.25">
      <c r="B15" s="102"/>
    </row>
    <row r="16" spans="2:20" x14ac:dyDescent="0.25">
      <c r="B16" s="313" t="s">
        <v>133</v>
      </c>
      <c r="C16" s="222"/>
      <c r="D16" s="222"/>
      <c r="E16" s="222"/>
      <c r="F16" s="222"/>
      <c r="G16" s="222"/>
      <c r="H16" s="222"/>
      <c r="I16" s="222"/>
      <c r="J16" s="222"/>
      <c r="K16" s="222"/>
      <c r="L16" s="222"/>
      <c r="M16" s="222"/>
      <c r="N16" s="222"/>
      <c r="O16" s="222"/>
      <c r="P16" s="222"/>
      <c r="Q16" s="222"/>
      <c r="R16" s="222"/>
      <c r="S16" s="222"/>
      <c r="T16" s="222"/>
    </row>
    <row r="17" spans="2:22" x14ac:dyDescent="0.25">
      <c r="B17" s="244" t="s">
        <v>76</v>
      </c>
      <c r="C17" s="314"/>
      <c r="D17" s="314"/>
      <c r="E17" s="314"/>
      <c r="F17" s="314"/>
      <c r="G17" s="314"/>
      <c r="H17" s="314"/>
      <c r="I17" s="314"/>
      <c r="J17" s="314"/>
      <c r="K17" s="314"/>
      <c r="L17" s="314"/>
      <c r="M17" s="314"/>
      <c r="N17" s="314"/>
      <c r="O17" s="314"/>
      <c r="P17" s="314"/>
      <c r="Q17" s="314"/>
      <c r="R17" s="314"/>
      <c r="S17" s="314"/>
      <c r="T17" s="315"/>
    </row>
    <row r="18" spans="2:22" x14ac:dyDescent="0.25">
      <c r="B18" s="111"/>
      <c r="C18" s="112"/>
      <c r="D18" s="112"/>
      <c r="E18" s="112"/>
      <c r="F18" s="112"/>
      <c r="G18" s="112"/>
      <c r="H18" s="112"/>
      <c r="I18" s="112"/>
      <c r="J18" s="112"/>
      <c r="K18" s="112"/>
      <c r="L18" s="112"/>
      <c r="M18" s="112"/>
      <c r="N18" s="112"/>
      <c r="O18" s="112"/>
      <c r="P18" s="112"/>
      <c r="Q18" s="112"/>
      <c r="R18" s="112"/>
      <c r="S18" s="112"/>
      <c r="T18" s="112"/>
    </row>
    <row r="19" spans="2:22" ht="18.75" x14ac:dyDescent="0.25">
      <c r="B19" s="247" t="s">
        <v>134</v>
      </c>
      <c r="C19" s="247"/>
      <c r="D19" s="247"/>
      <c r="E19" s="247"/>
      <c r="F19" s="247"/>
      <c r="G19" s="247"/>
      <c r="H19" s="247"/>
      <c r="I19" s="247"/>
      <c r="J19" s="247"/>
      <c r="K19" s="247"/>
      <c r="L19" s="247"/>
      <c r="M19" s="247"/>
      <c r="N19" s="247"/>
      <c r="O19" s="247"/>
      <c r="P19" s="247"/>
      <c r="Q19" s="247"/>
      <c r="R19" s="247"/>
      <c r="S19" s="247"/>
      <c r="T19" s="247"/>
    </row>
    <row r="21" spans="2:22" ht="18.75" x14ac:dyDescent="0.25">
      <c r="B21" s="113" t="s">
        <v>135</v>
      </c>
    </row>
    <row r="22" spans="2:22" x14ac:dyDescent="0.25">
      <c r="B22" s="222" t="s">
        <v>136</v>
      </c>
      <c r="C22" s="222"/>
      <c r="D22" s="222"/>
      <c r="E22" s="222"/>
      <c r="F22" s="222"/>
      <c r="G22" s="222"/>
      <c r="H22" s="222"/>
      <c r="I22" s="222"/>
      <c r="J22" s="222"/>
      <c r="K22" s="222"/>
      <c r="L22" s="222"/>
      <c r="M22" s="222"/>
      <c r="N22" s="222"/>
      <c r="O22" s="222"/>
      <c r="P22" s="222"/>
      <c r="Q22" s="222"/>
      <c r="R22" s="222"/>
      <c r="S22" s="222"/>
      <c r="T22" s="222"/>
      <c r="U22" s="53"/>
      <c r="V22" s="53"/>
    </row>
    <row r="23" spans="2:22" x14ac:dyDescent="0.25">
      <c r="B23" s="248" t="s">
        <v>137</v>
      </c>
      <c r="C23" s="248"/>
      <c r="D23" s="248"/>
      <c r="E23" s="248"/>
      <c r="F23" s="248"/>
      <c r="G23" s="248"/>
      <c r="H23" s="248"/>
      <c r="I23" s="248"/>
      <c r="J23" s="248"/>
      <c r="K23" s="248"/>
      <c r="L23" s="248"/>
      <c r="M23" s="248"/>
      <c r="N23" s="248"/>
      <c r="O23" s="248"/>
      <c r="P23" s="248"/>
      <c r="Q23" s="248"/>
      <c r="R23" s="248"/>
      <c r="S23" s="248"/>
      <c r="T23" s="248"/>
      <c r="U23" s="53"/>
      <c r="V23" s="53"/>
    </row>
    <row r="24" spans="2:22" ht="165" x14ac:dyDescent="0.25">
      <c r="B24" s="114" t="s">
        <v>79</v>
      </c>
      <c r="C24" s="114" t="s">
        <v>80</v>
      </c>
      <c r="D24" s="114" t="s">
        <v>138</v>
      </c>
      <c r="E24" s="114" t="s">
        <v>139</v>
      </c>
      <c r="F24" s="114" t="s">
        <v>140</v>
      </c>
      <c r="G24" s="114" t="s">
        <v>141</v>
      </c>
      <c r="H24" s="114" t="s">
        <v>142</v>
      </c>
      <c r="I24" s="143"/>
    </row>
    <row r="25" spans="2:22" x14ac:dyDescent="0.25">
      <c r="B25" s="97" t="s">
        <v>85</v>
      </c>
      <c r="C25" s="97">
        <v>7</v>
      </c>
      <c r="D25" s="97">
        <v>105</v>
      </c>
      <c r="E25" s="97">
        <v>725</v>
      </c>
      <c r="F25" s="144">
        <f>(E25*30.5)/1000</f>
        <v>22.112500000000001</v>
      </c>
      <c r="G25" s="97">
        <v>3.5</v>
      </c>
      <c r="H25" s="145">
        <f>F25/G25</f>
        <v>6.3178571428571431</v>
      </c>
      <c r="I25" s="146" t="s">
        <v>280</v>
      </c>
    </row>
    <row r="26" spans="2:22" x14ac:dyDescent="0.25">
      <c r="B26" s="97" t="s">
        <v>88</v>
      </c>
      <c r="C26" s="97">
        <v>4</v>
      </c>
      <c r="D26" s="97">
        <v>150</v>
      </c>
      <c r="E26" s="97">
        <v>600</v>
      </c>
      <c r="F26" s="144">
        <f>(E26*30.5)/1000</f>
        <v>18.3</v>
      </c>
      <c r="G26" s="97">
        <v>3.5</v>
      </c>
      <c r="H26" s="145">
        <f>F26/G26</f>
        <v>5.2285714285714286</v>
      </c>
      <c r="I26" s="146" t="s">
        <v>281</v>
      </c>
      <c r="J26" s="316" t="s">
        <v>143</v>
      </c>
      <c r="K26" s="316"/>
      <c r="L26" s="316"/>
      <c r="M26" s="316"/>
      <c r="N26" s="316"/>
      <c r="O26" s="316"/>
      <c r="P26" s="316"/>
      <c r="Q26" s="316"/>
      <c r="R26" s="316"/>
      <c r="S26" s="316"/>
      <c r="T26" s="316"/>
    </row>
    <row r="29" spans="2:22" ht="15.75" x14ac:dyDescent="0.25">
      <c r="B29" s="119" t="s">
        <v>91</v>
      </c>
    </row>
    <row r="30" spans="2:22" ht="16.5" thickBot="1" x14ac:dyDescent="0.3">
      <c r="B30" s="119"/>
    </row>
    <row r="31" spans="2:22" ht="16.5" thickBot="1" x14ac:dyDescent="0.3">
      <c r="B31" s="254" t="s">
        <v>144</v>
      </c>
      <c r="C31" s="255"/>
      <c r="D31" s="255"/>
      <c r="E31" s="255"/>
      <c r="F31" s="255"/>
      <c r="G31" s="255"/>
      <c r="H31" s="256"/>
      <c r="I31" s="120">
        <f>E51+E57+E63+E132</f>
        <v>0</v>
      </c>
      <c r="K31" s="257"/>
      <c r="L31" s="222"/>
      <c r="M31" s="222"/>
      <c r="N31" s="222"/>
      <c r="O31" s="222"/>
      <c r="P31" s="222"/>
      <c r="Q31" s="222"/>
      <c r="R31" s="222"/>
    </row>
    <row r="32" spans="2:22" ht="15.75" x14ac:dyDescent="0.25">
      <c r="B32" s="121" t="s">
        <v>93</v>
      </c>
      <c r="C32" s="115"/>
      <c r="D32" s="115"/>
      <c r="E32" s="115"/>
      <c r="F32" s="115"/>
      <c r="G32" s="115"/>
      <c r="H32" s="115"/>
      <c r="I32" s="122"/>
      <c r="K32" s="123"/>
      <c r="L32" s="53"/>
      <c r="M32" s="53"/>
      <c r="N32" s="53"/>
      <c r="O32" s="53"/>
      <c r="P32" s="53"/>
      <c r="Q32" s="53"/>
      <c r="R32" s="53"/>
    </row>
    <row r="33" spans="2:20" ht="15.75" x14ac:dyDescent="0.25">
      <c r="B33" s="110" t="s">
        <v>259</v>
      </c>
      <c r="C33" s="115"/>
      <c r="D33" s="115"/>
      <c r="E33" s="115"/>
      <c r="F33" s="115"/>
      <c r="G33" s="115"/>
      <c r="H33" s="115"/>
      <c r="I33" s="122"/>
      <c r="K33" s="123"/>
      <c r="L33" s="53"/>
      <c r="M33" s="53"/>
      <c r="N33" s="53"/>
      <c r="O33" s="53"/>
      <c r="P33" s="53"/>
      <c r="Q33" s="53"/>
      <c r="R33" s="53"/>
    </row>
    <row r="34" spans="2:20" ht="15.75" x14ac:dyDescent="0.25">
      <c r="B34" s="124" t="s">
        <v>260</v>
      </c>
      <c r="C34" s="115"/>
      <c r="D34" s="115"/>
      <c r="E34" s="115"/>
      <c r="F34" s="115"/>
      <c r="G34" s="115"/>
      <c r="H34" s="115"/>
      <c r="I34" s="122"/>
      <c r="K34" s="123"/>
      <c r="L34" s="53"/>
      <c r="M34" s="53"/>
      <c r="N34" s="53"/>
      <c r="O34" s="53"/>
      <c r="P34" s="53"/>
      <c r="Q34" s="53"/>
      <c r="R34" s="53"/>
    </row>
    <row r="35" spans="2:20" ht="15.75" x14ac:dyDescent="0.25">
      <c r="B35" s="124" t="s">
        <v>261</v>
      </c>
      <c r="C35" s="115"/>
      <c r="D35" s="115"/>
      <c r="E35" s="115"/>
      <c r="F35" s="115"/>
      <c r="G35" s="115"/>
      <c r="H35" s="115"/>
      <c r="I35" s="122"/>
      <c r="K35" s="123"/>
      <c r="L35" s="53"/>
      <c r="M35" s="53"/>
      <c r="N35" s="53"/>
      <c r="O35" s="53"/>
      <c r="P35" s="53"/>
      <c r="Q35" s="53"/>
      <c r="R35" s="53"/>
    </row>
    <row r="36" spans="2:20" ht="15.75" x14ac:dyDescent="0.25">
      <c r="B36" s="110" t="s">
        <v>262</v>
      </c>
      <c r="C36" s="115"/>
      <c r="D36" s="115"/>
      <c r="E36" s="115"/>
      <c r="F36" s="115"/>
      <c r="G36" s="115"/>
      <c r="H36" s="115"/>
      <c r="I36" s="122"/>
      <c r="K36" s="123"/>
      <c r="L36" s="53"/>
      <c r="M36" s="53"/>
      <c r="N36" s="53"/>
      <c r="O36" s="53"/>
      <c r="P36" s="53"/>
      <c r="Q36" s="53"/>
      <c r="R36" s="53"/>
    </row>
    <row r="37" spans="2:20" ht="15.75" x14ac:dyDescent="0.25">
      <c r="B37" s="119"/>
    </row>
    <row r="38" spans="2:20" x14ac:dyDescent="0.25">
      <c r="B38" s="125" t="s">
        <v>94</v>
      </c>
    </row>
    <row r="39" spans="2:20" ht="15.75" x14ac:dyDescent="0.25">
      <c r="B39" s="119"/>
    </row>
    <row r="40" spans="2:20" s="121" customFormat="1" ht="12.75" x14ac:dyDescent="0.25">
      <c r="B40" s="121" t="s">
        <v>259</v>
      </c>
    </row>
    <row r="41" spans="2:20" ht="45" customHeight="1" x14ac:dyDescent="0.25">
      <c r="B41" s="258" t="s">
        <v>95</v>
      </c>
      <c r="C41" s="258"/>
      <c r="D41" s="258"/>
      <c r="E41" s="126">
        <f>'Caseload Calculation Tool'!L21*'Caseload Calculation Tool'!X21</f>
        <v>0</v>
      </c>
      <c r="F41" s="310" t="s">
        <v>274</v>
      </c>
      <c r="G41" s="311"/>
      <c r="H41" s="311"/>
      <c r="I41" s="311"/>
      <c r="J41" s="311"/>
      <c r="K41" s="311"/>
      <c r="L41" s="311"/>
      <c r="M41" s="311"/>
      <c r="N41" s="311"/>
      <c r="O41" s="311"/>
      <c r="P41" s="311"/>
      <c r="Q41" s="311"/>
      <c r="R41" s="311"/>
    </row>
    <row r="42" spans="2:20" ht="15" customHeight="1" x14ac:dyDescent="0.25">
      <c r="B42" s="259" t="s">
        <v>276</v>
      </c>
      <c r="C42" s="259"/>
      <c r="D42" s="259"/>
      <c r="E42" s="128">
        <f>H25</f>
        <v>6.3178571428571431</v>
      </c>
      <c r="F42" s="310" t="s">
        <v>263</v>
      </c>
      <c r="G42" s="311"/>
      <c r="H42" s="311"/>
      <c r="I42" s="311"/>
      <c r="J42" s="311"/>
      <c r="K42" s="311"/>
      <c r="L42" s="311"/>
      <c r="M42" s="311"/>
      <c r="N42" s="311"/>
      <c r="O42" s="311"/>
      <c r="P42" s="311"/>
      <c r="Q42" s="311"/>
      <c r="R42" s="311"/>
      <c r="S42" s="309"/>
      <c r="T42" s="309"/>
    </row>
    <row r="43" spans="2:20" ht="33" customHeight="1" x14ac:dyDescent="0.25">
      <c r="B43" s="240" t="s">
        <v>96</v>
      </c>
      <c r="C43" s="241"/>
      <c r="D43" s="242"/>
      <c r="E43" s="127">
        <v>6</v>
      </c>
      <c r="F43" s="310" t="s">
        <v>97</v>
      </c>
      <c r="G43" s="311"/>
      <c r="H43" s="311"/>
      <c r="I43" s="311"/>
      <c r="J43" s="311"/>
      <c r="K43" s="311"/>
      <c r="L43" s="311"/>
      <c r="M43" s="311"/>
      <c r="N43" s="311"/>
      <c r="O43" s="311"/>
      <c r="P43" s="311"/>
      <c r="Q43" s="311"/>
      <c r="R43" s="311"/>
      <c r="S43" s="309"/>
      <c r="T43" s="309"/>
    </row>
    <row r="44" spans="2:20" x14ac:dyDescent="0.25">
      <c r="B44" s="260" t="s">
        <v>98</v>
      </c>
      <c r="C44" s="261"/>
      <c r="D44" s="262"/>
      <c r="E44" s="126">
        <f>E41*E42*E43</f>
        <v>0</v>
      </c>
      <c r="F44" s="310"/>
      <c r="G44" s="311"/>
      <c r="H44" s="311"/>
      <c r="I44" s="311"/>
      <c r="J44" s="311"/>
      <c r="K44" s="311"/>
      <c r="L44" s="311"/>
      <c r="M44" s="311"/>
      <c r="N44" s="311"/>
      <c r="O44" s="311"/>
      <c r="P44" s="311"/>
      <c r="Q44" s="311"/>
      <c r="R44" s="311"/>
      <c r="S44" s="309"/>
      <c r="T44" s="309"/>
    </row>
    <row r="45" spans="2:20" x14ac:dyDescent="0.25">
      <c r="F45" s="309"/>
      <c r="G45" s="309"/>
      <c r="H45" s="309"/>
      <c r="I45" s="309"/>
      <c r="J45" s="309"/>
      <c r="K45" s="309"/>
      <c r="L45" s="309"/>
      <c r="M45" s="309"/>
      <c r="N45" s="309"/>
      <c r="O45" s="309"/>
      <c r="P45" s="309"/>
      <c r="Q45" s="309"/>
      <c r="R45" s="309"/>
      <c r="S45" s="309"/>
      <c r="T45" s="309"/>
    </row>
    <row r="46" spans="2:20" ht="45.75" customHeight="1" x14ac:dyDescent="0.25">
      <c r="B46" s="258" t="s">
        <v>95</v>
      </c>
      <c r="C46" s="258"/>
      <c r="D46" s="258"/>
      <c r="E46" s="126">
        <f>'Caseload Calculation Tool'!L26*'Caseload Calculation Tool'!X26</f>
        <v>0</v>
      </c>
      <c r="F46" s="310" t="s">
        <v>274</v>
      </c>
      <c r="G46" s="311"/>
      <c r="H46" s="311"/>
      <c r="I46" s="311"/>
      <c r="J46" s="311"/>
      <c r="K46" s="311"/>
      <c r="L46" s="311"/>
      <c r="M46" s="311"/>
      <c r="N46" s="311"/>
      <c r="O46" s="311"/>
      <c r="P46" s="311"/>
      <c r="Q46" s="311"/>
      <c r="R46" s="311"/>
      <c r="S46" s="309"/>
      <c r="T46" s="309"/>
    </row>
    <row r="47" spans="2:20" ht="15" customHeight="1" x14ac:dyDescent="0.25">
      <c r="B47" s="259" t="s">
        <v>277</v>
      </c>
      <c r="C47" s="259"/>
      <c r="D47" s="259"/>
      <c r="E47" s="128">
        <f>H26</f>
        <v>5.2285714285714286</v>
      </c>
      <c r="F47" s="310" t="s">
        <v>273</v>
      </c>
      <c r="G47" s="311"/>
      <c r="H47" s="311"/>
      <c r="I47" s="311"/>
      <c r="J47" s="311"/>
      <c r="K47" s="311"/>
      <c r="L47" s="311"/>
      <c r="M47" s="311"/>
      <c r="N47" s="311"/>
      <c r="O47" s="311"/>
      <c r="P47" s="311"/>
      <c r="Q47" s="311"/>
      <c r="R47" s="311"/>
      <c r="S47" s="309"/>
      <c r="T47" s="309"/>
    </row>
    <row r="48" spans="2:20" ht="31.5" customHeight="1" x14ac:dyDescent="0.25">
      <c r="B48" s="317" t="s">
        <v>99</v>
      </c>
      <c r="C48" s="317"/>
      <c r="D48" s="317"/>
      <c r="E48" s="127">
        <v>6</v>
      </c>
      <c r="F48" s="310" t="s">
        <v>100</v>
      </c>
      <c r="G48" s="311"/>
      <c r="H48" s="311"/>
      <c r="I48" s="311"/>
      <c r="J48" s="311"/>
      <c r="K48" s="311"/>
      <c r="L48" s="311"/>
      <c r="M48" s="311"/>
      <c r="N48" s="311"/>
      <c r="O48" s="311"/>
      <c r="P48" s="311"/>
      <c r="Q48" s="311"/>
      <c r="R48" s="311"/>
      <c r="S48" s="309"/>
      <c r="T48" s="309"/>
    </row>
    <row r="49" spans="2:34" x14ac:dyDescent="0.25">
      <c r="B49" s="260" t="s">
        <v>101</v>
      </c>
      <c r="C49" s="261"/>
      <c r="D49" s="262"/>
      <c r="E49" s="126">
        <f>E46*E47*E48</f>
        <v>0</v>
      </c>
      <c r="F49" s="310"/>
      <c r="G49" s="311"/>
      <c r="H49" s="311"/>
      <c r="I49" s="311"/>
      <c r="J49" s="311"/>
      <c r="K49" s="311"/>
      <c r="L49" s="311"/>
      <c r="M49" s="311"/>
      <c r="N49" s="311"/>
      <c r="O49" s="311"/>
      <c r="P49" s="311"/>
      <c r="Q49" s="311"/>
      <c r="R49" s="311"/>
      <c r="S49" s="309"/>
      <c r="T49" s="309"/>
    </row>
    <row r="50" spans="2:34" x14ac:dyDescent="0.25">
      <c r="F50" s="249"/>
      <c r="G50" s="250"/>
      <c r="H50" s="250"/>
      <c r="I50" s="250"/>
      <c r="J50" s="250"/>
      <c r="K50" s="250"/>
      <c r="L50" s="250"/>
      <c r="M50" s="250"/>
      <c r="N50" s="250"/>
      <c r="O50" s="250"/>
      <c r="P50" s="250"/>
      <c r="Q50" s="250"/>
      <c r="R50" s="250"/>
      <c r="S50" s="309"/>
      <c r="T50" s="309"/>
    </row>
    <row r="51" spans="2:34" ht="29.25" customHeight="1" x14ac:dyDescent="0.25">
      <c r="B51" s="269" t="s">
        <v>265</v>
      </c>
      <c r="C51" s="270"/>
      <c r="D51" s="271"/>
      <c r="E51" s="129">
        <f>E44+E49</f>
        <v>0</v>
      </c>
      <c r="F51" s="310" t="s">
        <v>102</v>
      </c>
      <c r="G51" s="311"/>
      <c r="H51" s="311"/>
      <c r="I51" s="311"/>
      <c r="J51" s="311"/>
      <c r="K51" s="311"/>
      <c r="L51" s="311"/>
      <c r="M51" s="311"/>
      <c r="N51" s="311"/>
      <c r="O51" s="311"/>
      <c r="P51" s="311"/>
      <c r="Q51" s="311"/>
      <c r="R51" s="311"/>
      <c r="S51" s="309"/>
      <c r="T51" s="309"/>
    </row>
    <row r="52" spans="2:34" x14ac:dyDescent="0.25">
      <c r="F52" s="312"/>
      <c r="G52" s="312"/>
      <c r="H52" s="312"/>
      <c r="I52" s="312"/>
      <c r="J52" s="312"/>
      <c r="K52" s="312"/>
      <c r="L52" s="312"/>
      <c r="M52" s="312"/>
      <c r="N52" s="312"/>
      <c r="O52" s="312"/>
      <c r="P52" s="312"/>
      <c r="Q52" s="312"/>
      <c r="R52" s="312"/>
      <c r="S52" s="312"/>
      <c r="T52" s="312"/>
      <c r="U52" s="44"/>
      <c r="V52" s="44"/>
      <c r="W52" s="44"/>
      <c r="X52" s="44"/>
      <c r="Y52" s="44"/>
      <c r="Z52" s="44"/>
      <c r="AA52" s="44"/>
      <c r="AB52" s="44"/>
      <c r="AC52" s="44"/>
      <c r="AD52" s="44"/>
      <c r="AE52" s="44"/>
      <c r="AF52" s="44"/>
      <c r="AG52" s="44"/>
      <c r="AH52" s="44"/>
    </row>
    <row r="53" spans="2:34" s="130" customFormat="1" ht="12.75" x14ac:dyDescent="0.25">
      <c r="B53" s="203" t="s">
        <v>260</v>
      </c>
      <c r="C53" s="203"/>
      <c r="D53" s="203"/>
      <c r="E53" s="203"/>
      <c r="F53" s="204"/>
      <c r="G53" s="204"/>
      <c r="H53" s="204"/>
      <c r="I53" s="204"/>
      <c r="J53" s="204"/>
      <c r="K53" s="204"/>
      <c r="L53" s="204"/>
      <c r="M53" s="204"/>
      <c r="N53" s="204"/>
      <c r="O53" s="204"/>
      <c r="P53" s="204"/>
      <c r="Q53" s="204"/>
      <c r="R53" s="204"/>
      <c r="S53" s="312"/>
      <c r="T53" s="312"/>
      <c r="U53" s="199"/>
      <c r="V53" s="199"/>
      <c r="W53" s="199"/>
      <c r="X53" s="199"/>
      <c r="Y53" s="199"/>
      <c r="Z53" s="199"/>
      <c r="AA53" s="199"/>
      <c r="AB53" s="199"/>
      <c r="AC53" s="199"/>
      <c r="AD53" s="199"/>
      <c r="AE53" s="199"/>
      <c r="AF53" s="199"/>
      <c r="AG53" s="199"/>
      <c r="AH53" s="199"/>
    </row>
    <row r="54" spans="2:34" ht="47.25" customHeight="1" x14ac:dyDescent="0.25">
      <c r="B54" s="272" t="s">
        <v>103</v>
      </c>
      <c r="C54" s="272"/>
      <c r="D54" s="272"/>
      <c r="E54" s="131">
        <f>'Caseload Calculation Tool'!M21</f>
        <v>0</v>
      </c>
      <c r="F54" s="310" t="s">
        <v>275</v>
      </c>
      <c r="G54" s="311"/>
      <c r="H54" s="311"/>
      <c r="I54" s="311"/>
      <c r="J54" s="311"/>
      <c r="K54" s="311"/>
      <c r="L54" s="311"/>
      <c r="M54" s="311"/>
      <c r="N54" s="311"/>
      <c r="O54" s="311"/>
      <c r="P54" s="311"/>
      <c r="Q54" s="311"/>
      <c r="R54" s="311"/>
      <c r="S54" s="312"/>
      <c r="T54" s="312"/>
      <c r="U54" s="44"/>
      <c r="V54" s="44"/>
      <c r="W54" s="44"/>
      <c r="X54" s="44"/>
      <c r="Y54" s="44"/>
      <c r="Z54" s="44"/>
      <c r="AA54" s="44"/>
      <c r="AB54" s="44"/>
      <c r="AC54" s="44"/>
      <c r="AD54" s="44"/>
      <c r="AE54" s="44"/>
      <c r="AF54" s="44"/>
      <c r="AG54" s="44"/>
      <c r="AH54" s="44"/>
    </row>
    <row r="55" spans="2:34" ht="15" customHeight="1" x14ac:dyDescent="0.25">
      <c r="B55" s="253" t="s">
        <v>277</v>
      </c>
      <c r="C55" s="253"/>
      <c r="D55" s="253"/>
      <c r="E55" s="147">
        <f>H26</f>
        <v>5.2285714285714286</v>
      </c>
      <c r="F55" s="310" t="s">
        <v>264</v>
      </c>
      <c r="G55" s="311"/>
      <c r="H55" s="311"/>
      <c r="I55" s="311"/>
      <c r="J55" s="311"/>
      <c r="K55" s="311"/>
      <c r="L55" s="311"/>
      <c r="M55" s="311"/>
      <c r="N55" s="311"/>
      <c r="O55" s="311"/>
      <c r="P55" s="311"/>
      <c r="Q55" s="311"/>
      <c r="R55" s="311"/>
      <c r="S55" s="312"/>
      <c r="T55" s="312"/>
      <c r="U55" s="44"/>
      <c r="V55" s="44"/>
      <c r="W55" s="44"/>
      <c r="X55" s="44"/>
      <c r="Y55" s="44"/>
      <c r="Z55" s="44"/>
      <c r="AA55" s="44"/>
      <c r="AB55" s="44"/>
      <c r="AC55" s="44"/>
      <c r="AD55" s="44"/>
      <c r="AE55" s="44"/>
      <c r="AF55" s="44"/>
      <c r="AG55" s="44"/>
      <c r="AH55" s="44"/>
    </row>
    <row r="56" spans="2:34" ht="15" customHeight="1" x14ac:dyDescent="0.25">
      <c r="B56" s="279" t="s">
        <v>104</v>
      </c>
      <c r="C56" s="279"/>
      <c r="D56" s="279"/>
      <c r="E56" s="132">
        <v>6</v>
      </c>
      <c r="F56" s="310" t="s">
        <v>105</v>
      </c>
      <c r="G56" s="311"/>
      <c r="H56" s="311"/>
      <c r="I56" s="311"/>
      <c r="J56" s="311"/>
      <c r="K56" s="311"/>
      <c r="L56" s="311"/>
      <c r="M56" s="311"/>
      <c r="N56" s="311"/>
      <c r="O56" s="311"/>
      <c r="P56" s="311"/>
      <c r="Q56" s="311"/>
      <c r="R56" s="311"/>
      <c r="S56" s="312"/>
      <c r="T56" s="312"/>
      <c r="U56" s="44"/>
      <c r="V56" s="44"/>
      <c r="W56" s="44"/>
      <c r="X56" s="44"/>
      <c r="Y56" s="44"/>
      <c r="Z56" s="44"/>
      <c r="AA56" s="44"/>
      <c r="AB56" s="44"/>
      <c r="AC56" s="44"/>
      <c r="AD56" s="44"/>
      <c r="AE56" s="44"/>
      <c r="AF56" s="44"/>
      <c r="AG56" s="44"/>
      <c r="AH56" s="44"/>
    </row>
    <row r="57" spans="2:34" ht="30.75" customHeight="1" x14ac:dyDescent="0.25">
      <c r="B57" s="280" t="s">
        <v>266</v>
      </c>
      <c r="C57" s="281"/>
      <c r="D57" s="282"/>
      <c r="E57" s="133">
        <f>E54*E55*E56</f>
        <v>0</v>
      </c>
      <c r="F57" s="310" t="s">
        <v>106</v>
      </c>
      <c r="G57" s="311"/>
      <c r="H57" s="311"/>
      <c r="I57" s="311"/>
      <c r="J57" s="311"/>
      <c r="K57" s="311"/>
      <c r="L57" s="311"/>
      <c r="M57" s="311"/>
      <c r="N57" s="311"/>
      <c r="O57" s="311"/>
      <c r="P57" s="311"/>
      <c r="Q57" s="311"/>
      <c r="R57" s="311"/>
      <c r="S57" s="312"/>
      <c r="T57" s="312"/>
      <c r="U57" s="44"/>
      <c r="V57" s="44"/>
      <c r="W57" s="44"/>
      <c r="X57" s="44"/>
      <c r="Y57" s="44"/>
      <c r="Z57" s="44"/>
      <c r="AA57" s="44"/>
      <c r="AB57" s="44"/>
      <c r="AC57" s="44"/>
      <c r="AD57" s="44"/>
      <c r="AE57" s="44"/>
      <c r="AF57" s="44"/>
      <c r="AG57" s="44"/>
      <c r="AH57" s="44"/>
    </row>
    <row r="58" spans="2:34" x14ac:dyDescent="0.25">
      <c r="F58" s="309"/>
      <c r="G58" s="309"/>
      <c r="H58" s="309"/>
      <c r="I58" s="309"/>
      <c r="J58" s="309"/>
      <c r="K58" s="309"/>
      <c r="L58" s="309"/>
      <c r="M58" s="309"/>
      <c r="N58" s="309"/>
      <c r="O58" s="309"/>
      <c r="P58" s="309"/>
      <c r="Q58" s="309"/>
      <c r="R58" s="309"/>
      <c r="S58" s="312"/>
      <c r="T58" s="312"/>
      <c r="U58" s="44"/>
      <c r="V58" s="44"/>
      <c r="W58" s="44"/>
      <c r="X58" s="44"/>
      <c r="Y58" s="44"/>
      <c r="Z58" s="44"/>
      <c r="AA58" s="44"/>
      <c r="AB58" s="44"/>
      <c r="AC58" s="44"/>
      <c r="AD58" s="44"/>
      <c r="AE58" s="44"/>
      <c r="AF58" s="44"/>
      <c r="AG58" s="44"/>
      <c r="AH58" s="44"/>
    </row>
    <row r="59" spans="2:34" s="130" customFormat="1" ht="12.75" x14ac:dyDescent="0.25">
      <c r="B59" s="199" t="s">
        <v>261</v>
      </c>
      <c r="C59" s="199"/>
      <c r="D59" s="199"/>
      <c r="E59" s="199"/>
      <c r="F59" s="205"/>
      <c r="G59" s="206"/>
      <c r="H59" s="206"/>
      <c r="I59" s="206"/>
      <c r="J59" s="206"/>
      <c r="K59" s="206"/>
      <c r="L59" s="206"/>
      <c r="M59" s="206"/>
      <c r="N59" s="206"/>
      <c r="O59" s="206"/>
      <c r="P59" s="206"/>
      <c r="Q59" s="206"/>
      <c r="R59" s="206"/>
      <c r="S59" s="312"/>
      <c r="T59" s="312"/>
      <c r="U59" s="199"/>
      <c r="V59" s="199"/>
      <c r="W59" s="199"/>
      <c r="X59" s="199"/>
      <c r="Y59" s="199"/>
      <c r="Z59" s="199"/>
      <c r="AA59" s="199"/>
      <c r="AB59" s="199"/>
      <c r="AC59" s="199"/>
      <c r="AD59" s="199"/>
      <c r="AE59" s="199"/>
      <c r="AF59" s="199"/>
      <c r="AG59" s="199"/>
      <c r="AH59" s="199"/>
    </row>
    <row r="60" spans="2:34" ht="48" customHeight="1" x14ac:dyDescent="0.25">
      <c r="B60" s="283" t="s">
        <v>107</v>
      </c>
      <c r="C60" s="283"/>
      <c r="D60" s="283"/>
      <c r="E60" s="134">
        <f>'Caseload Calculation Tool'!H21*'Caseload Calculation Tool'!X21</f>
        <v>0</v>
      </c>
      <c r="F60" s="289" t="s">
        <v>278</v>
      </c>
      <c r="G60" s="290"/>
      <c r="H60" s="290"/>
      <c r="I60" s="290"/>
      <c r="J60" s="290"/>
      <c r="K60" s="290"/>
      <c r="L60" s="290"/>
      <c r="M60" s="290"/>
      <c r="N60" s="290"/>
      <c r="O60" s="290"/>
      <c r="P60" s="290"/>
      <c r="Q60" s="290"/>
      <c r="R60" s="290"/>
      <c r="S60" s="312"/>
      <c r="T60" s="312"/>
      <c r="U60" s="44"/>
      <c r="V60" s="44"/>
      <c r="W60" s="44"/>
      <c r="X60" s="44"/>
      <c r="Y60" s="44"/>
      <c r="Z60" s="44"/>
      <c r="AA60" s="44"/>
      <c r="AB60" s="44"/>
      <c r="AC60" s="44"/>
      <c r="AD60" s="44"/>
      <c r="AE60" s="44"/>
      <c r="AF60" s="44"/>
      <c r="AG60" s="44"/>
      <c r="AH60" s="44"/>
    </row>
    <row r="61" spans="2:34" ht="15" customHeight="1" x14ac:dyDescent="0.25">
      <c r="B61" s="284" t="s">
        <v>276</v>
      </c>
      <c r="C61" s="284"/>
      <c r="D61" s="284"/>
      <c r="E61" s="148">
        <f>H25</f>
        <v>6.3178571428571431</v>
      </c>
      <c r="F61" s="310" t="s">
        <v>263</v>
      </c>
      <c r="G61" s="311"/>
      <c r="H61" s="311"/>
      <c r="I61" s="311"/>
      <c r="J61" s="311"/>
      <c r="K61" s="311"/>
      <c r="L61" s="311"/>
      <c r="M61" s="311"/>
      <c r="N61" s="311"/>
      <c r="O61" s="311"/>
      <c r="P61" s="311"/>
      <c r="Q61" s="311"/>
      <c r="R61" s="311"/>
      <c r="S61" s="312"/>
      <c r="T61" s="312"/>
      <c r="U61" s="44"/>
      <c r="V61" s="44"/>
      <c r="W61" s="44"/>
      <c r="X61" s="44"/>
      <c r="Y61" s="44"/>
      <c r="Z61" s="44"/>
      <c r="AA61" s="44"/>
      <c r="AB61" s="44"/>
      <c r="AC61" s="44"/>
      <c r="AD61" s="44"/>
      <c r="AE61" s="44"/>
      <c r="AF61" s="44"/>
      <c r="AG61" s="44"/>
      <c r="AH61" s="44"/>
    </row>
    <row r="62" spans="2:34" ht="15" customHeight="1" x14ac:dyDescent="0.25">
      <c r="B62" s="285" t="s">
        <v>104</v>
      </c>
      <c r="C62" s="285"/>
      <c r="D62" s="285"/>
      <c r="E62" s="135">
        <v>2</v>
      </c>
      <c r="F62" s="310" t="s">
        <v>108</v>
      </c>
      <c r="G62" s="311"/>
      <c r="H62" s="311"/>
      <c r="I62" s="311"/>
      <c r="J62" s="311"/>
      <c r="K62" s="311"/>
      <c r="L62" s="311"/>
      <c r="M62" s="311"/>
      <c r="N62" s="311"/>
      <c r="O62" s="311"/>
      <c r="P62" s="311"/>
      <c r="Q62" s="311"/>
      <c r="R62" s="311"/>
      <c r="S62" s="312"/>
      <c r="T62" s="312"/>
      <c r="U62" s="44"/>
      <c r="V62" s="44"/>
      <c r="W62" s="44"/>
      <c r="X62" s="44"/>
      <c r="Y62" s="44"/>
      <c r="Z62" s="44"/>
      <c r="AA62" s="44"/>
      <c r="AB62" s="44"/>
      <c r="AC62" s="44"/>
      <c r="AD62" s="44"/>
      <c r="AE62" s="44"/>
      <c r="AF62" s="44"/>
      <c r="AG62" s="44"/>
      <c r="AH62" s="44"/>
    </row>
    <row r="63" spans="2:34" x14ac:dyDescent="0.25">
      <c r="B63" s="291" t="s">
        <v>267</v>
      </c>
      <c r="C63" s="292"/>
      <c r="D63" s="293"/>
      <c r="E63" s="136">
        <f>E60*E61*E62</f>
        <v>0</v>
      </c>
      <c r="F63" s="310"/>
      <c r="G63" s="311"/>
      <c r="H63" s="311"/>
      <c r="I63" s="311"/>
      <c r="J63" s="311"/>
      <c r="K63" s="311"/>
      <c r="L63" s="311"/>
      <c r="M63" s="311"/>
      <c r="N63" s="311"/>
      <c r="O63" s="311"/>
      <c r="P63" s="311"/>
      <c r="Q63" s="311"/>
      <c r="R63" s="311"/>
      <c r="S63" s="312"/>
      <c r="T63" s="312"/>
      <c r="U63" s="44"/>
      <c r="V63" s="44"/>
      <c r="W63" s="44"/>
      <c r="X63" s="44"/>
      <c r="Y63" s="44"/>
      <c r="Z63" s="44"/>
      <c r="AA63" s="44"/>
      <c r="AB63" s="44"/>
      <c r="AC63" s="44"/>
      <c r="AD63" s="44"/>
      <c r="AE63" s="44"/>
      <c r="AF63" s="44"/>
      <c r="AG63" s="44"/>
      <c r="AH63" s="44"/>
    </row>
    <row r="64" spans="2:34" x14ac:dyDescent="0.25">
      <c r="F64" s="309"/>
      <c r="G64" s="309"/>
      <c r="H64" s="309"/>
      <c r="I64" s="309"/>
      <c r="J64" s="309"/>
      <c r="K64" s="309"/>
      <c r="L64" s="309"/>
      <c r="M64" s="309"/>
      <c r="N64" s="309"/>
      <c r="O64" s="309"/>
      <c r="P64" s="309"/>
      <c r="Q64" s="309"/>
      <c r="R64" s="309"/>
      <c r="S64" s="312"/>
      <c r="T64" s="312"/>
      <c r="U64" s="44"/>
      <c r="V64" s="44"/>
      <c r="W64" s="44"/>
      <c r="X64" s="44"/>
      <c r="Y64" s="44"/>
      <c r="Z64" s="44"/>
      <c r="AA64" s="44"/>
      <c r="AB64" s="44"/>
      <c r="AC64" s="44"/>
      <c r="AD64" s="44"/>
      <c r="AE64" s="44"/>
      <c r="AF64" s="44"/>
      <c r="AG64" s="44"/>
      <c r="AH64" s="44"/>
    </row>
    <row r="65" spans="2:34" x14ac:dyDescent="0.25">
      <c r="B65" s="121" t="s">
        <v>262</v>
      </c>
      <c r="C65" s="78"/>
      <c r="D65" s="78"/>
      <c r="E65" s="78"/>
      <c r="F65" s="207"/>
      <c r="G65" s="207"/>
      <c r="H65" s="207"/>
      <c r="I65" s="207"/>
      <c r="J65" s="207"/>
      <c r="K65" s="207"/>
      <c r="L65" s="207"/>
      <c r="M65" s="207"/>
      <c r="N65" s="207"/>
      <c r="O65" s="207"/>
      <c r="P65" s="207"/>
      <c r="Q65" s="207"/>
      <c r="R65" s="207"/>
      <c r="S65" s="312"/>
      <c r="T65" s="312"/>
      <c r="U65" s="44"/>
      <c r="V65" s="44"/>
      <c r="W65" s="44"/>
      <c r="X65" s="44"/>
      <c r="Y65" s="44"/>
      <c r="Z65" s="44"/>
      <c r="AA65" s="44"/>
      <c r="AB65" s="44"/>
      <c r="AC65" s="44"/>
      <c r="AD65" s="44"/>
      <c r="AE65" s="44"/>
      <c r="AF65" s="44"/>
      <c r="AG65" s="44"/>
      <c r="AH65" s="44"/>
    </row>
    <row r="66" spans="2:34" ht="28.5" customHeight="1" x14ac:dyDescent="0.25">
      <c r="B66" s="294" t="s">
        <v>109</v>
      </c>
      <c r="C66" s="294"/>
      <c r="D66" s="294"/>
      <c r="E66" s="294"/>
      <c r="F66" s="310"/>
      <c r="G66" s="311"/>
      <c r="H66" s="311"/>
      <c r="I66" s="311"/>
      <c r="J66" s="311"/>
      <c r="K66" s="311"/>
      <c r="L66" s="311"/>
      <c r="M66" s="311"/>
      <c r="N66" s="311"/>
      <c r="O66" s="311"/>
      <c r="P66" s="311"/>
      <c r="Q66" s="311"/>
      <c r="R66" s="311"/>
      <c r="S66" s="312"/>
      <c r="T66" s="312"/>
      <c r="U66" s="44"/>
      <c r="V66" s="44"/>
      <c r="W66" s="44"/>
      <c r="X66" s="44"/>
      <c r="Y66" s="44"/>
      <c r="Z66" s="44"/>
      <c r="AA66" s="44"/>
      <c r="AB66" s="44"/>
      <c r="AC66" s="44"/>
      <c r="AD66" s="44"/>
      <c r="AE66" s="44"/>
      <c r="AF66" s="44"/>
      <c r="AG66" s="44"/>
      <c r="AH66" s="44"/>
    </row>
    <row r="67" spans="2:34" ht="27.75" customHeight="1" x14ac:dyDescent="0.25">
      <c r="B67" s="295" t="s">
        <v>271</v>
      </c>
      <c r="C67" s="295"/>
      <c r="D67" s="295"/>
      <c r="E67" s="137">
        <f>'Caseload Calculation Tool'!R21</f>
        <v>0</v>
      </c>
      <c r="F67" s="310" t="s">
        <v>279</v>
      </c>
      <c r="G67" s="311"/>
      <c r="H67" s="311"/>
      <c r="I67" s="311"/>
      <c r="J67" s="311"/>
      <c r="K67" s="311"/>
      <c r="L67" s="311"/>
      <c r="M67" s="311"/>
      <c r="N67" s="311"/>
      <c r="O67" s="311"/>
      <c r="P67" s="311"/>
      <c r="Q67" s="311"/>
      <c r="R67" s="311"/>
      <c r="S67" s="312"/>
      <c r="T67" s="312"/>
      <c r="U67" s="44"/>
      <c r="V67" s="44"/>
      <c r="W67" s="44"/>
      <c r="X67" s="44"/>
      <c r="Y67" s="44"/>
      <c r="Z67" s="44"/>
      <c r="AA67" s="44"/>
      <c r="AB67" s="44"/>
      <c r="AC67" s="44"/>
      <c r="AD67" s="44"/>
      <c r="AE67" s="44"/>
      <c r="AF67" s="44"/>
      <c r="AG67" s="44"/>
      <c r="AH67" s="44"/>
    </row>
    <row r="68" spans="2:34" ht="15" customHeight="1" x14ac:dyDescent="0.25">
      <c r="B68" s="286" t="s">
        <v>145</v>
      </c>
      <c r="C68" s="287"/>
      <c r="D68" s="288"/>
      <c r="E68" s="149">
        <f>H25</f>
        <v>6.3178571428571431</v>
      </c>
      <c r="F68" s="310" t="s">
        <v>263</v>
      </c>
      <c r="G68" s="311"/>
      <c r="H68" s="311"/>
      <c r="I68" s="311"/>
      <c r="J68" s="311"/>
      <c r="K68" s="311"/>
      <c r="L68" s="311"/>
      <c r="M68" s="311"/>
      <c r="N68" s="311"/>
      <c r="O68" s="311"/>
      <c r="P68" s="311"/>
      <c r="Q68" s="311"/>
      <c r="R68" s="311"/>
      <c r="S68" s="312"/>
      <c r="T68" s="312"/>
      <c r="U68" s="44"/>
      <c r="V68" s="44"/>
      <c r="W68" s="44"/>
      <c r="X68" s="44"/>
      <c r="Y68" s="44"/>
      <c r="Z68" s="44"/>
      <c r="AA68" s="44"/>
      <c r="AB68" s="44"/>
      <c r="AC68" s="44"/>
      <c r="AD68" s="44"/>
      <c r="AE68" s="44"/>
      <c r="AF68" s="44"/>
      <c r="AG68" s="44"/>
      <c r="AH68" s="44"/>
    </row>
    <row r="69" spans="2:34" ht="30" customHeight="1" x14ac:dyDescent="0.25">
      <c r="B69" s="138" t="s">
        <v>104</v>
      </c>
      <c r="C69" s="139"/>
      <c r="D69" s="140"/>
      <c r="E69" s="138">
        <v>6</v>
      </c>
      <c r="F69" s="310" t="s">
        <v>120</v>
      </c>
      <c r="G69" s="311"/>
      <c r="H69" s="311"/>
      <c r="I69" s="311"/>
      <c r="J69" s="311"/>
      <c r="K69" s="311"/>
      <c r="L69" s="311"/>
      <c r="M69" s="311"/>
      <c r="N69" s="311"/>
      <c r="O69" s="311"/>
      <c r="P69" s="311"/>
      <c r="Q69" s="311"/>
      <c r="R69" s="311"/>
      <c r="S69" s="312"/>
      <c r="T69" s="312"/>
      <c r="U69" s="62"/>
      <c r="V69" s="62"/>
      <c r="W69" s="62"/>
      <c r="X69" s="62"/>
      <c r="Y69" s="44"/>
      <c r="Z69" s="44"/>
      <c r="AA69" s="44"/>
      <c r="AB69" s="44"/>
      <c r="AC69" s="44"/>
      <c r="AD69" s="44"/>
      <c r="AE69" s="44"/>
      <c r="AF69" s="44"/>
      <c r="AG69" s="44"/>
      <c r="AH69" s="44"/>
    </row>
    <row r="70" spans="2:34" x14ac:dyDescent="0.25">
      <c r="B70" s="276" t="s">
        <v>112</v>
      </c>
      <c r="C70" s="277"/>
      <c r="D70" s="278"/>
      <c r="E70" s="150">
        <f>E67*E68*E69</f>
        <v>0</v>
      </c>
      <c r="F70" s="310"/>
      <c r="G70" s="311"/>
      <c r="H70" s="311"/>
      <c r="I70" s="311"/>
      <c r="J70" s="311"/>
      <c r="K70" s="311"/>
      <c r="L70" s="311"/>
      <c r="M70" s="311"/>
      <c r="N70" s="311"/>
      <c r="O70" s="311"/>
      <c r="P70" s="311"/>
      <c r="Q70" s="311"/>
      <c r="R70" s="311"/>
      <c r="S70" s="312"/>
      <c r="T70" s="312"/>
      <c r="U70" s="44"/>
      <c r="V70" s="44"/>
      <c r="W70" s="44"/>
      <c r="X70" s="44"/>
      <c r="Y70" s="44"/>
      <c r="Z70" s="44"/>
      <c r="AA70" s="44"/>
      <c r="AB70" s="44"/>
      <c r="AC70" s="44"/>
      <c r="AD70" s="44"/>
      <c r="AE70" s="44"/>
      <c r="AF70" s="44"/>
      <c r="AG70" s="44"/>
      <c r="AH70" s="44"/>
    </row>
    <row r="71" spans="2:34" ht="30" customHeight="1" x14ac:dyDescent="0.25">
      <c r="B71" s="295" t="s">
        <v>271</v>
      </c>
      <c r="C71" s="295"/>
      <c r="D71" s="295"/>
      <c r="E71" s="137">
        <f>'Caseload Calculation Tool'!R21</f>
        <v>0</v>
      </c>
      <c r="F71" s="310" t="s">
        <v>279</v>
      </c>
      <c r="G71" s="311"/>
      <c r="H71" s="311"/>
      <c r="I71" s="311"/>
      <c r="J71" s="311"/>
      <c r="K71" s="311"/>
      <c r="L71" s="311"/>
      <c r="M71" s="311"/>
      <c r="N71" s="311"/>
      <c r="O71" s="311"/>
      <c r="P71" s="311"/>
      <c r="Q71" s="311"/>
      <c r="R71" s="311"/>
      <c r="S71" s="312"/>
      <c r="T71" s="312"/>
      <c r="U71" s="44"/>
      <c r="V71" s="44"/>
      <c r="W71" s="44"/>
      <c r="X71" s="44"/>
      <c r="Y71" s="44"/>
      <c r="Z71" s="44"/>
      <c r="AA71" s="44"/>
      <c r="AB71" s="44"/>
      <c r="AC71" s="44"/>
      <c r="AD71" s="44"/>
      <c r="AE71" s="44"/>
      <c r="AF71" s="44"/>
      <c r="AG71" s="44"/>
      <c r="AH71" s="44"/>
    </row>
    <row r="72" spans="2:34" ht="15" customHeight="1" x14ac:dyDescent="0.25">
      <c r="B72" s="286" t="s">
        <v>146</v>
      </c>
      <c r="C72" s="287"/>
      <c r="D72" s="288"/>
      <c r="E72" s="149">
        <f>H26</f>
        <v>5.2285714285714286</v>
      </c>
      <c r="F72" s="310" t="s">
        <v>264</v>
      </c>
      <c r="G72" s="311"/>
      <c r="H72" s="311"/>
      <c r="I72" s="311"/>
      <c r="J72" s="311"/>
      <c r="K72" s="311"/>
      <c r="L72" s="311"/>
      <c r="M72" s="311"/>
      <c r="N72" s="311"/>
      <c r="O72" s="311"/>
      <c r="P72" s="311"/>
      <c r="Q72" s="311"/>
      <c r="R72" s="311"/>
      <c r="S72" s="312"/>
      <c r="T72" s="312"/>
      <c r="U72" s="44"/>
      <c r="V72" s="44"/>
      <c r="W72" s="44"/>
      <c r="X72" s="44"/>
      <c r="Y72" s="44"/>
      <c r="Z72" s="44"/>
      <c r="AA72" s="44"/>
      <c r="AB72" s="44"/>
      <c r="AC72" s="44"/>
      <c r="AD72" s="44"/>
      <c r="AE72" s="44"/>
      <c r="AF72" s="44"/>
      <c r="AG72" s="44"/>
      <c r="AH72" s="44"/>
    </row>
    <row r="73" spans="2:34" ht="31.5" customHeight="1" x14ac:dyDescent="0.25">
      <c r="B73" s="138" t="s">
        <v>104</v>
      </c>
      <c r="C73" s="139"/>
      <c r="D73" s="140"/>
      <c r="E73" s="138">
        <v>6</v>
      </c>
      <c r="F73" s="310" t="s">
        <v>147</v>
      </c>
      <c r="G73" s="311"/>
      <c r="H73" s="311"/>
      <c r="I73" s="311"/>
      <c r="J73" s="311"/>
      <c r="K73" s="311"/>
      <c r="L73" s="311"/>
      <c r="M73" s="311"/>
      <c r="N73" s="311"/>
      <c r="O73" s="311"/>
      <c r="P73" s="311"/>
      <c r="Q73" s="311"/>
      <c r="R73" s="311"/>
      <c r="S73" s="312"/>
      <c r="T73" s="312"/>
      <c r="U73" s="62"/>
      <c r="V73" s="62"/>
      <c r="W73" s="62"/>
      <c r="X73" s="62"/>
      <c r="Y73" s="44"/>
      <c r="Z73" s="44"/>
      <c r="AA73" s="44"/>
      <c r="AB73" s="44"/>
      <c r="AC73" s="44"/>
      <c r="AD73" s="44"/>
      <c r="AE73" s="44"/>
      <c r="AF73" s="44"/>
      <c r="AG73" s="44"/>
      <c r="AH73" s="44"/>
    </row>
    <row r="74" spans="2:34" x14ac:dyDescent="0.25">
      <c r="B74" s="276" t="s">
        <v>114</v>
      </c>
      <c r="C74" s="277"/>
      <c r="D74" s="278"/>
      <c r="E74" s="150">
        <f>E71*E72*E73</f>
        <v>0</v>
      </c>
      <c r="F74" s="310"/>
      <c r="G74" s="311"/>
      <c r="H74" s="311"/>
      <c r="I74" s="311"/>
      <c r="J74" s="311"/>
      <c r="K74" s="311"/>
      <c r="L74" s="311"/>
      <c r="M74" s="311"/>
      <c r="N74" s="311"/>
      <c r="O74" s="311"/>
      <c r="P74" s="311"/>
      <c r="Q74" s="311"/>
      <c r="R74" s="311"/>
      <c r="S74" s="312"/>
      <c r="T74" s="312"/>
      <c r="U74" s="44"/>
      <c r="V74" s="44"/>
      <c r="W74" s="44"/>
      <c r="X74" s="44"/>
      <c r="Y74" s="44"/>
      <c r="Z74" s="44"/>
      <c r="AA74" s="44"/>
      <c r="AB74" s="44"/>
      <c r="AC74" s="44"/>
      <c r="AD74" s="44"/>
      <c r="AE74" s="44"/>
      <c r="AF74" s="44"/>
      <c r="AG74" s="44"/>
      <c r="AH74" s="44"/>
    </row>
    <row r="75" spans="2:34" x14ac:dyDescent="0.25">
      <c r="B75" s="301" t="s">
        <v>115</v>
      </c>
      <c r="C75" s="301"/>
      <c r="D75" s="301"/>
      <c r="E75" s="150">
        <f>E70+E74</f>
        <v>0</v>
      </c>
      <c r="F75" s="310"/>
      <c r="G75" s="311"/>
      <c r="H75" s="311"/>
      <c r="I75" s="311"/>
      <c r="J75" s="311"/>
      <c r="K75" s="311"/>
      <c r="L75" s="311"/>
      <c r="M75" s="311"/>
      <c r="N75" s="311"/>
      <c r="O75" s="311"/>
      <c r="P75" s="311"/>
      <c r="Q75" s="311"/>
      <c r="R75" s="311"/>
      <c r="S75" s="312"/>
      <c r="T75" s="312"/>
      <c r="U75" s="44"/>
      <c r="V75" s="44"/>
      <c r="W75" s="44"/>
      <c r="X75" s="44"/>
      <c r="Y75" s="44"/>
      <c r="Z75" s="44"/>
      <c r="AA75" s="44"/>
      <c r="AB75" s="44"/>
      <c r="AC75" s="44"/>
      <c r="AD75" s="44"/>
      <c r="AE75" s="44"/>
      <c r="AF75" s="44"/>
      <c r="AG75" s="44"/>
      <c r="AH75" s="44"/>
    </row>
    <row r="76" spans="2:34" x14ac:dyDescent="0.25">
      <c r="F76" s="309"/>
      <c r="G76" s="309"/>
      <c r="H76" s="309"/>
      <c r="I76" s="309"/>
      <c r="J76" s="309"/>
      <c r="K76" s="309"/>
      <c r="L76" s="309"/>
      <c r="M76" s="309"/>
      <c r="N76" s="309"/>
      <c r="O76" s="309"/>
      <c r="P76" s="309"/>
      <c r="Q76" s="309"/>
      <c r="R76" s="309"/>
      <c r="S76" s="312"/>
      <c r="T76" s="312"/>
      <c r="U76" s="44"/>
      <c r="V76" s="44"/>
      <c r="W76" s="44"/>
      <c r="X76" s="44"/>
      <c r="Y76" s="44"/>
      <c r="Z76" s="44"/>
      <c r="AA76" s="44"/>
      <c r="AB76" s="44"/>
      <c r="AC76" s="44"/>
      <c r="AD76" s="44"/>
      <c r="AE76" s="44"/>
      <c r="AF76" s="44"/>
      <c r="AG76" s="44"/>
      <c r="AH76" s="44"/>
    </row>
    <row r="77" spans="2:34" x14ac:dyDescent="0.25">
      <c r="B77" s="294" t="s">
        <v>116</v>
      </c>
      <c r="C77" s="294"/>
      <c r="D77" s="294"/>
      <c r="E77" s="294"/>
      <c r="F77" s="310"/>
      <c r="G77" s="311"/>
      <c r="H77" s="311"/>
      <c r="I77" s="311"/>
      <c r="J77" s="311"/>
      <c r="K77" s="311"/>
      <c r="L77" s="311"/>
      <c r="M77" s="311"/>
      <c r="N77" s="311"/>
      <c r="O77" s="311"/>
      <c r="P77" s="311"/>
      <c r="Q77" s="311"/>
      <c r="R77" s="311"/>
      <c r="S77" s="312"/>
      <c r="T77" s="312"/>
      <c r="U77" s="44"/>
      <c r="V77" s="44"/>
      <c r="W77" s="44"/>
      <c r="X77" s="44"/>
      <c r="Y77" s="44"/>
      <c r="Z77" s="44"/>
      <c r="AA77" s="44"/>
      <c r="AB77" s="44"/>
      <c r="AC77" s="44"/>
      <c r="AD77" s="44"/>
      <c r="AE77" s="44"/>
      <c r="AF77" s="44"/>
      <c r="AG77" s="44"/>
      <c r="AH77" s="44"/>
    </row>
    <row r="78" spans="2:34" ht="28.5" customHeight="1" x14ac:dyDescent="0.25">
      <c r="B78" s="295" t="s">
        <v>271</v>
      </c>
      <c r="C78" s="295"/>
      <c r="D78" s="295"/>
      <c r="E78" s="137">
        <f>'Caseload Calculation Tool'!R21</f>
        <v>0</v>
      </c>
      <c r="F78" s="310" t="s">
        <v>279</v>
      </c>
      <c r="G78" s="311"/>
      <c r="H78" s="311"/>
      <c r="I78" s="311"/>
      <c r="J78" s="311"/>
      <c r="K78" s="311"/>
      <c r="L78" s="311"/>
      <c r="M78" s="311"/>
      <c r="N78" s="311"/>
      <c r="O78" s="311"/>
      <c r="P78" s="311"/>
      <c r="Q78" s="311"/>
      <c r="R78" s="311"/>
      <c r="S78" s="312"/>
      <c r="T78" s="312"/>
      <c r="U78" s="44"/>
      <c r="V78" s="44"/>
      <c r="W78" s="44"/>
      <c r="X78" s="44"/>
      <c r="Y78" s="44"/>
      <c r="Z78" s="44"/>
      <c r="AA78" s="44"/>
      <c r="AB78" s="44"/>
      <c r="AC78" s="44"/>
      <c r="AD78" s="44"/>
      <c r="AE78" s="44"/>
      <c r="AF78" s="44"/>
      <c r="AG78" s="44"/>
      <c r="AH78" s="44"/>
    </row>
    <row r="79" spans="2:34" ht="15" customHeight="1" x14ac:dyDescent="0.25">
      <c r="B79" s="286" t="s">
        <v>145</v>
      </c>
      <c r="C79" s="287"/>
      <c r="D79" s="288"/>
      <c r="E79" s="149">
        <f>H25</f>
        <v>6.3178571428571431</v>
      </c>
      <c r="F79" s="310" t="s">
        <v>263</v>
      </c>
      <c r="G79" s="311"/>
      <c r="H79" s="311"/>
      <c r="I79" s="311"/>
      <c r="J79" s="311"/>
      <c r="K79" s="311"/>
      <c r="L79" s="311"/>
      <c r="M79" s="311"/>
      <c r="N79" s="311"/>
      <c r="O79" s="311"/>
      <c r="P79" s="311"/>
      <c r="Q79" s="311"/>
      <c r="R79" s="311"/>
      <c r="S79" s="312"/>
      <c r="T79" s="312"/>
      <c r="U79" s="44"/>
      <c r="V79" s="44"/>
      <c r="W79" s="44"/>
      <c r="X79" s="44"/>
      <c r="Y79" s="44"/>
      <c r="Z79" s="44"/>
      <c r="AA79" s="44"/>
      <c r="AB79" s="44"/>
      <c r="AC79" s="44"/>
      <c r="AD79" s="44"/>
      <c r="AE79" s="44"/>
      <c r="AF79" s="44"/>
      <c r="AG79" s="44"/>
      <c r="AH79" s="44"/>
    </row>
    <row r="80" spans="2:34" ht="30.75" customHeight="1" x14ac:dyDescent="0.25">
      <c r="B80" s="303" t="s">
        <v>104</v>
      </c>
      <c r="C80" s="304"/>
      <c r="D80" s="305"/>
      <c r="E80" s="138">
        <v>6</v>
      </c>
      <c r="F80" s="310" t="s">
        <v>120</v>
      </c>
      <c r="G80" s="311"/>
      <c r="H80" s="311"/>
      <c r="I80" s="311"/>
      <c r="J80" s="311"/>
      <c r="K80" s="311"/>
      <c r="L80" s="311"/>
      <c r="M80" s="311"/>
      <c r="N80" s="311"/>
      <c r="O80" s="311"/>
      <c r="P80" s="311"/>
      <c r="Q80" s="311"/>
      <c r="R80" s="311"/>
      <c r="S80" s="312"/>
      <c r="T80" s="312"/>
      <c r="U80" s="62"/>
      <c r="V80" s="62"/>
      <c r="W80" s="62"/>
      <c r="X80" s="62"/>
      <c r="Y80" s="44"/>
      <c r="Z80" s="44"/>
      <c r="AA80" s="44"/>
      <c r="AB80" s="44"/>
      <c r="AC80" s="44"/>
      <c r="AD80" s="44"/>
      <c r="AE80" s="44"/>
      <c r="AF80" s="44"/>
      <c r="AG80" s="44"/>
      <c r="AH80" s="44"/>
    </row>
    <row r="81" spans="2:34" x14ac:dyDescent="0.25">
      <c r="B81" s="301" t="s">
        <v>112</v>
      </c>
      <c r="C81" s="301"/>
      <c r="D81" s="301"/>
      <c r="E81" s="150">
        <f>E78*E79*E80</f>
        <v>0</v>
      </c>
      <c r="F81" s="310"/>
      <c r="G81" s="311"/>
      <c r="H81" s="311"/>
      <c r="I81" s="311"/>
      <c r="J81" s="311"/>
      <c r="K81" s="311"/>
      <c r="L81" s="311"/>
      <c r="M81" s="311"/>
      <c r="N81" s="311"/>
      <c r="O81" s="311"/>
      <c r="P81" s="311"/>
      <c r="Q81" s="311"/>
      <c r="R81" s="311"/>
      <c r="S81" s="312"/>
      <c r="T81" s="312"/>
      <c r="U81" s="44"/>
      <c r="V81" s="44"/>
      <c r="W81" s="44"/>
      <c r="X81" s="44"/>
      <c r="Y81" s="44"/>
      <c r="Z81" s="44"/>
      <c r="AA81" s="44"/>
      <c r="AB81" s="44"/>
      <c r="AC81" s="44"/>
      <c r="AD81" s="44"/>
      <c r="AE81" s="44"/>
      <c r="AF81" s="44"/>
      <c r="AG81" s="44"/>
      <c r="AH81" s="44"/>
    </row>
    <row r="82" spans="2:34" ht="30" customHeight="1" x14ac:dyDescent="0.25">
      <c r="B82" s="295" t="s">
        <v>271</v>
      </c>
      <c r="C82" s="295"/>
      <c r="D82" s="295"/>
      <c r="E82" s="137">
        <f>'Caseload Calculation Tool'!R21</f>
        <v>0</v>
      </c>
      <c r="F82" s="310" t="s">
        <v>279</v>
      </c>
      <c r="G82" s="311"/>
      <c r="H82" s="311"/>
      <c r="I82" s="311"/>
      <c r="J82" s="311"/>
      <c r="K82" s="311"/>
      <c r="L82" s="311"/>
      <c r="M82" s="311"/>
      <c r="N82" s="311"/>
      <c r="O82" s="311"/>
      <c r="P82" s="311"/>
      <c r="Q82" s="311"/>
      <c r="R82" s="311"/>
      <c r="S82" s="312"/>
      <c r="T82" s="312"/>
      <c r="U82" s="44"/>
      <c r="V82" s="44"/>
      <c r="W82" s="44"/>
      <c r="X82" s="44"/>
      <c r="Y82" s="44"/>
      <c r="Z82" s="44"/>
      <c r="AA82" s="44"/>
      <c r="AB82" s="44"/>
      <c r="AC82" s="44"/>
      <c r="AD82" s="44"/>
      <c r="AE82" s="44"/>
      <c r="AF82" s="44"/>
      <c r="AG82" s="44"/>
      <c r="AH82" s="44"/>
    </row>
    <row r="83" spans="2:34" ht="15" customHeight="1" x14ac:dyDescent="0.25">
      <c r="B83" s="286" t="s">
        <v>146</v>
      </c>
      <c r="C83" s="287"/>
      <c r="D83" s="288"/>
      <c r="E83" s="149">
        <f>H26</f>
        <v>5.2285714285714286</v>
      </c>
      <c r="F83" s="310" t="s">
        <v>264</v>
      </c>
      <c r="G83" s="311"/>
      <c r="H83" s="311"/>
      <c r="I83" s="311"/>
      <c r="J83" s="311"/>
      <c r="K83" s="311"/>
      <c r="L83" s="311"/>
      <c r="M83" s="311"/>
      <c r="N83" s="311"/>
      <c r="O83" s="311"/>
      <c r="P83" s="311"/>
      <c r="Q83" s="311"/>
      <c r="R83" s="311"/>
      <c r="S83" s="312"/>
      <c r="T83" s="312"/>
      <c r="U83" s="44"/>
      <c r="V83" s="44"/>
      <c r="W83" s="44"/>
      <c r="X83" s="44"/>
      <c r="Y83" s="44"/>
      <c r="Z83" s="44"/>
      <c r="AA83" s="44"/>
      <c r="AB83" s="44"/>
      <c r="AC83" s="44"/>
      <c r="AD83" s="44"/>
      <c r="AE83" s="44"/>
      <c r="AF83" s="44"/>
      <c r="AG83" s="44"/>
      <c r="AH83" s="44"/>
    </row>
    <row r="84" spans="2:34" ht="29.25" customHeight="1" x14ac:dyDescent="0.25">
      <c r="B84" s="138" t="s">
        <v>104</v>
      </c>
      <c r="C84" s="139"/>
      <c r="D84" s="140"/>
      <c r="E84" s="138">
        <v>5</v>
      </c>
      <c r="F84" s="310" t="s">
        <v>117</v>
      </c>
      <c r="G84" s="311"/>
      <c r="H84" s="311"/>
      <c r="I84" s="311"/>
      <c r="J84" s="311"/>
      <c r="K84" s="311"/>
      <c r="L84" s="311"/>
      <c r="M84" s="311"/>
      <c r="N84" s="311"/>
      <c r="O84" s="311"/>
      <c r="P84" s="311"/>
      <c r="Q84" s="311"/>
      <c r="R84" s="311"/>
      <c r="S84" s="312"/>
      <c r="T84" s="312"/>
      <c r="U84" s="62"/>
      <c r="V84" s="62"/>
      <c r="W84" s="62"/>
      <c r="X84" s="62"/>
      <c r="Y84" s="44"/>
      <c r="Z84" s="44"/>
      <c r="AA84" s="44"/>
      <c r="AB84" s="44"/>
      <c r="AC84" s="44"/>
      <c r="AD84" s="44"/>
      <c r="AE84" s="44"/>
      <c r="AF84" s="44"/>
      <c r="AG84" s="44"/>
      <c r="AH84" s="44"/>
    </row>
    <row r="85" spans="2:34" x14ac:dyDescent="0.25">
      <c r="B85" s="301" t="s">
        <v>114</v>
      </c>
      <c r="C85" s="301"/>
      <c r="D85" s="301"/>
      <c r="E85" s="150">
        <f>E82*E83*E84</f>
        <v>0</v>
      </c>
      <c r="F85" s="310"/>
      <c r="G85" s="311"/>
      <c r="H85" s="311"/>
      <c r="I85" s="311"/>
      <c r="J85" s="311"/>
      <c r="K85" s="311"/>
      <c r="L85" s="311"/>
      <c r="M85" s="311"/>
      <c r="N85" s="311"/>
      <c r="O85" s="311"/>
      <c r="P85" s="311"/>
      <c r="Q85" s="311"/>
      <c r="R85" s="311"/>
      <c r="S85" s="312"/>
      <c r="T85" s="312"/>
      <c r="U85" s="44"/>
      <c r="V85" s="44"/>
      <c r="W85" s="44"/>
      <c r="X85" s="44"/>
      <c r="Y85" s="44"/>
      <c r="Z85" s="44"/>
      <c r="AA85" s="44"/>
      <c r="AB85" s="44"/>
      <c r="AC85" s="44"/>
      <c r="AD85" s="44"/>
      <c r="AE85" s="44"/>
      <c r="AF85" s="44"/>
      <c r="AG85" s="44"/>
      <c r="AH85" s="44"/>
    </row>
    <row r="86" spans="2:34" x14ac:dyDescent="0.25">
      <c r="B86" s="301" t="s">
        <v>118</v>
      </c>
      <c r="C86" s="301"/>
      <c r="D86" s="301"/>
      <c r="E86" s="150">
        <f>E81+E85</f>
        <v>0</v>
      </c>
      <c r="F86" s="310"/>
      <c r="G86" s="311"/>
      <c r="H86" s="311"/>
      <c r="I86" s="311"/>
      <c r="J86" s="311"/>
      <c r="K86" s="311"/>
      <c r="L86" s="311"/>
      <c r="M86" s="311"/>
      <c r="N86" s="311"/>
      <c r="O86" s="311"/>
      <c r="P86" s="311"/>
      <c r="Q86" s="311"/>
      <c r="R86" s="311"/>
      <c r="S86" s="312"/>
      <c r="T86" s="312"/>
      <c r="U86" s="44"/>
      <c r="V86" s="44"/>
      <c r="W86" s="44"/>
      <c r="X86" s="44"/>
      <c r="Y86" s="44"/>
      <c r="Z86" s="44"/>
      <c r="AA86" s="44"/>
      <c r="AB86" s="44"/>
      <c r="AC86" s="44"/>
      <c r="AD86" s="44"/>
      <c r="AE86" s="44"/>
      <c r="AF86" s="44"/>
      <c r="AG86" s="44"/>
      <c r="AH86" s="44"/>
    </row>
    <row r="87" spans="2:34" x14ac:dyDescent="0.25">
      <c r="F87" s="309"/>
      <c r="G87" s="309"/>
      <c r="H87" s="309"/>
      <c r="I87" s="309"/>
      <c r="J87" s="309"/>
      <c r="K87" s="309"/>
      <c r="L87" s="309"/>
      <c r="M87" s="309"/>
      <c r="N87" s="309"/>
      <c r="O87" s="309"/>
      <c r="P87" s="309"/>
      <c r="Q87" s="309"/>
      <c r="R87" s="309"/>
      <c r="S87" s="312"/>
      <c r="T87" s="312"/>
      <c r="U87" s="44"/>
      <c r="V87" s="44"/>
      <c r="W87" s="44"/>
      <c r="X87" s="44"/>
      <c r="Y87" s="44"/>
      <c r="Z87" s="44"/>
      <c r="AA87" s="44"/>
      <c r="AB87" s="44"/>
      <c r="AC87" s="44"/>
      <c r="AD87" s="44"/>
      <c r="AE87" s="44"/>
      <c r="AF87" s="44"/>
      <c r="AG87" s="44"/>
      <c r="AH87" s="44"/>
    </row>
    <row r="88" spans="2:34" x14ac:dyDescent="0.25">
      <c r="B88" s="294" t="s">
        <v>119</v>
      </c>
      <c r="C88" s="294"/>
      <c r="D88" s="294"/>
      <c r="E88" s="294"/>
      <c r="F88" s="310"/>
      <c r="G88" s="311"/>
      <c r="H88" s="311"/>
      <c r="I88" s="311"/>
      <c r="J88" s="311"/>
      <c r="K88" s="311"/>
      <c r="L88" s="311"/>
      <c r="M88" s="311"/>
      <c r="N88" s="311"/>
      <c r="O88" s="311"/>
      <c r="P88" s="311"/>
      <c r="Q88" s="311"/>
      <c r="R88" s="311"/>
      <c r="S88" s="312"/>
      <c r="T88" s="312"/>
      <c r="U88" s="44"/>
      <c r="V88" s="44"/>
      <c r="W88" s="44"/>
      <c r="X88" s="44"/>
      <c r="Y88" s="44"/>
      <c r="Z88" s="44"/>
      <c r="AA88" s="44"/>
      <c r="AB88" s="44"/>
      <c r="AC88" s="44"/>
      <c r="AD88" s="44"/>
      <c r="AE88" s="44"/>
      <c r="AF88" s="44"/>
      <c r="AG88" s="44"/>
      <c r="AH88" s="44"/>
    </row>
    <row r="89" spans="2:34" ht="29.25" customHeight="1" x14ac:dyDescent="0.25">
      <c r="B89" s="295" t="s">
        <v>271</v>
      </c>
      <c r="C89" s="295"/>
      <c r="D89" s="295"/>
      <c r="E89" s="137">
        <f>'Caseload Calculation Tool'!R21</f>
        <v>0</v>
      </c>
      <c r="F89" s="310" t="s">
        <v>279</v>
      </c>
      <c r="G89" s="311"/>
      <c r="H89" s="311"/>
      <c r="I89" s="311"/>
      <c r="J89" s="311"/>
      <c r="K89" s="311"/>
      <c r="L89" s="311"/>
      <c r="M89" s="311"/>
      <c r="N89" s="311"/>
      <c r="O89" s="311"/>
      <c r="P89" s="311"/>
      <c r="Q89" s="311"/>
      <c r="R89" s="311"/>
      <c r="S89" s="309"/>
      <c r="T89" s="309"/>
    </row>
    <row r="90" spans="2:34" ht="15" customHeight="1" x14ac:dyDescent="0.25">
      <c r="B90" s="286" t="s">
        <v>145</v>
      </c>
      <c r="C90" s="287"/>
      <c r="D90" s="288"/>
      <c r="E90" s="149">
        <f>H25</f>
        <v>6.3178571428571431</v>
      </c>
      <c r="F90" s="310" t="s">
        <v>263</v>
      </c>
      <c r="G90" s="311"/>
      <c r="H90" s="311"/>
      <c r="I90" s="311"/>
      <c r="J90" s="311"/>
      <c r="K90" s="311"/>
      <c r="L90" s="311"/>
      <c r="M90" s="311"/>
      <c r="N90" s="311"/>
      <c r="O90" s="311"/>
      <c r="P90" s="311"/>
      <c r="Q90" s="311"/>
      <c r="R90" s="311"/>
      <c r="S90" s="309"/>
      <c r="T90" s="309"/>
    </row>
    <row r="91" spans="2:34" ht="15" customHeight="1" x14ac:dyDescent="0.25">
      <c r="B91" s="303" t="s">
        <v>104</v>
      </c>
      <c r="C91" s="304"/>
      <c r="D91" s="305"/>
      <c r="E91" s="138">
        <v>6</v>
      </c>
      <c r="F91" s="310" t="s">
        <v>120</v>
      </c>
      <c r="G91" s="311"/>
      <c r="H91" s="311"/>
      <c r="I91" s="311"/>
      <c r="J91" s="311"/>
      <c r="K91" s="311"/>
      <c r="L91" s="311"/>
      <c r="M91" s="311"/>
      <c r="N91" s="311"/>
      <c r="O91" s="311"/>
      <c r="P91" s="311"/>
      <c r="Q91" s="311"/>
      <c r="R91" s="311"/>
      <c r="S91" s="309"/>
      <c r="T91" s="309"/>
      <c r="U91" s="53"/>
      <c r="V91" s="53"/>
      <c r="W91" s="53"/>
      <c r="X91" s="53"/>
    </row>
    <row r="92" spans="2:34" x14ac:dyDescent="0.25">
      <c r="B92" s="301" t="s">
        <v>112</v>
      </c>
      <c r="C92" s="301"/>
      <c r="D92" s="301"/>
      <c r="E92" s="150">
        <f>E89*E90*E91</f>
        <v>0</v>
      </c>
      <c r="F92" s="310"/>
      <c r="G92" s="311"/>
      <c r="H92" s="311"/>
      <c r="I92" s="311"/>
      <c r="J92" s="311"/>
      <c r="K92" s="311"/>
      <c r="L92" s="311"/>
      <c r="M92" s="311"/>
      <c r="N92" s="311"/>
      <c r="O92" s="311"/>
      <c r="P92" s="311"/>
      <c r="Q92" s="311"/>
      <c r="R92" s="311"/>
      <c r="S92" s="309"/>
      <c r="T92" s="309"/>
    </row>
    <row r="93" spans="2:34" ht="28.5" customHeight="1" x14ac:dyDescent="0.25">
      <c r="B93" s="295" t="s">
        <v>271</v>
      </c>
      <c r="C93" s="295"/>
      <c r="D93" s="295"/>
      <c r="E93" s="137">
        <f>'Caseload Calculation Tool'!R21</f>
        <v>0</v>
      </c>
      <c r="F93" s="310" t="s">
        <v>279</v>
      </c>
      <c r="G93" s="311"/>
      <c r="H93" s="311"/>
      <c r="I93" s="311"/>
      <c r="J93" s="311"/>
      <c r="K93" s="311"/>
      <c r="L93" s="311"/>
      <c r="M93" s="311"/>
      <c r="N93" s="311"/>
      <c r="O93" s="311"/>
      <c r="P93" s="311"/>
      <c r="Q93" s="311"/>
      <c r="R93" s="311"/>
      <c r="S93" s="309"/>
      <c r="T93" s="309"/>
    </row>
    <row r="94" spans="2:34" ht="15" customHeight="1" x14ac:dyDescent="0.25">
      <c r="B94" s="286" t="s">
        <v>146</v>
      </c>
      <c r="C94" s="287"/>
      <c r="D94" s="288"/>
      <c r="E94" s="149">
        <f>H26</f>
        <v>5.2285714285714286</v>
      </c>
      <c r="F94" s="310" t="s">
        <v>264</v>
      </c>
      <c r="G94" s="311"/>
      <c r="H94" s="311"/>
      <c r="I94" s="311"/>
      <c r="J94" s="311"/>
      <c r="K94" s="311"/>
      <c r="L94" s="311"/>
      <c r="M94" s="311"/>
      <c r="N94" s="311"/>
      <c r="O94" s="311"/>
      <c r="P94" s="311"/>
      <c r="Q94" s="311"/>
      <c r="R94" s="311"/>
      <c r="S94" s="309"/>
      <c r="T94" s="309"/>
    </row>
    <row r="95" spans="2:34" ht="29.25" customHeight="1" x14ac:dyDescent="0.25">
      <c r="B95" s="303" t="s">
        <v>104</v>
      </c>
      <c r="C95" s="304"/>
      <c r="D95" s="305"/>
      <c r="E95" s="138">
        <v>4</v>
      </c>
      <c r="F95" s="310" t="s">
        <v>121</v>
      </c>
      <c r="G95" s="311"/>
      <c r="H95" s="311"/>
      <c r="I95" s="311"/>
      <c r="J95" s="311"/>
      <c r="K95" s="311"/>
      <c r="L95" s="311"/>
      <c r="M95" s="311"/>
      <c r="N95" s="311"/>
      <c r="O95" s="311"/>
      <c r="P95" s="311"/>
      <c r="Q95" s="311"/>
      <c r="R95" s="311"/>
      <c r="S95" s="309"/>
      <c r="T95" s="309"/>
      <c r="U95" s="53"/>
      <c r="V95" s="53"/>
      <c r="W95" s="53"/>
      <c r="X95" s="53"/>
    </row>
    <row r="96" spans="2:34" x14ac:dyDescent="0.25">
      <c r="B96" s="301" t="s">
        <v>114</v>
      </c>
      <c r="C96" s="301"/>
      <c r="D96" s="301"/>
      <c r="E96" s="150">
        <f>E93*E94*E95</f>
        <v>0</v>
      </c>
      <c r="F96" s="310"/>
      <c r="G96" s="311"/>
      <c r="H96" s="311"/>
      <c r="I96" s="311"/>
      <c r="J96" s="311"/>
      <c r="K96" s="311"/>
      <c r="L96" s="311"/>
      <c r="M96" s="311"/>
      <c r="N96" s="311"/>
      <c r="O96" s="311"/>
      <c r="P96" s="311"/>
      <c r="Q96" s="311"/>
      <c r="R96" s="311"/>
      <c r="S96" s="309"/>
      <c r="T96" s="309"/>
    </row>
    <row r="97" spans="2:24" x14ac:dyDescent="0.25">
      <c r="B97" s="301" t="s">
        <v>122</v>
      </c>
      <c r="C97" s="301"/>
      <c r="D97" s="301"/>
      <c r="E97" s="150">
        <f>E92+E96</f>
        <v>0</v>
      </c>
      <c r="F97" s="310"/>
      <c r="G97" s="311"/>
      <c r="H97" s="311"/>
      <c r="I97" s="311"/>
      <c r="J97" s="311"/>
      <c r="K97" s="311"/>
      <c r="L97" s="311"/>
      <c r="M97" s="311"/>
      <c r="N97" s="311"/>
      <c r="O97" s="311"/>
      <c r="P97" s="311"/>
      <c r="Q97" s="311"/>
      <c r="R97" s="311"/>
      <c r="S97" s="309"/>
      <c r="T97" s="309"/>
    </row>
    <row r="98" spans="2:24" x14ac:dyDescent="0.25">
      <c r="F98" s="309"/>
      <c r="G98" s="309"/>
      <c r="H98" s="309"/>
      <c r="I98" s="309"/>
      <c r="J98" s="309"/>
      <c r="K98" s="309"/>
      <c r="L98" s="309"/>
      <c r="M98" s="309"/>
      <c r="N98" s="309"/>
      <c r="O98" s="309"/>
      <c r="P98" s="309"/>
      <c r="Q98" s="309"/>
      <c r="R98" s="309"/>
      <c r="S98" s="309"/>
      <c r="T98" s="309"/>
    </row>
    <row r="99" spans="2:24" x14ac:dyDescent="0.25">
      <c r="B99" s="294" t="s">
        <v>123</v>
      </c>
      <c r="C99" s="294"/>
      <c r="D99" s="294"/>
      <c r="E99" s="294"/>
      <c r="F99" s="310"/>
      <c r="G99" s="311"/>
      <c r="H99" s="311"/>
      <c r="I99" s="311"/>
      <c r="J99" s="311"/>
      <c r="K99" s="311"/>
      <c r="L99" s="311"/>
      <c r="M99" s="311"/>
      <c r="N99" s="311"/>
      <c r="O99" s="311"/>
      <c r="P99" s="311"/>
      <c r="Q99" s="311"/>
      <c r="R99" s="311"/>
      <c r="S99" s="309"/>
      <c r="T99" s="309"/>
    </row>
    <row r="100" spans="2:24" ht="29.25" customHeight="1" x14ac:dyDescent="0.25">
      <c r="B100" s="295" t="s">
        <v>271</v>
      </c>
      <c r="C100" s="295"/>
      <c r="D100" s="295"/>
      <c r="E100" s="137">
        <f>'Caseload Calculation Tool'!R21</f>
        <v>0</v>
      </c>
      <c r="F100" s="310" t="s">
        <v>279</v>
      </c>
      <c r="G100" s="311"/>
      <c r="H100" s="311"/>
      <c r="I100" s="311"/>
      <c r="J100" s="311"/>
      <c r="K100" s="311"/>
      <c r="L100" s="311"/>
      <c r="M100" s="311"/>
      <c r="N100" s="311"/>
      <c r="O100" s="311"/>
      <c r="P100" s="311"/>
      <c r="Q100" s="311"/>
      <c r="R100" s="311"/>
      <c r="S100" s="309"/>
      <c r="T100" s="309"/>
    </row>
    <row r="101" spans="2:24" ht="15" customHeight="1" x14ac:dyDescent="0.25">
      <c r="B101" s="286" t="s">
        <v>145</v>
      </c>
      <c r="C101" s="287"/>
      <c r="D101" s="288"/>
      <c r="E101" s="149">
        <f>H25</f>
        <v>6.3178571428571431</v>
      </c>
      <c r="F101" s="310" t="s">
        <v>263</v>
      </c>
      <c r="G101" s="311"/>
      <c r="H101" s="311"/>
      <c r="I101" s="311"/>
      <c r="J101" s="311"/>
      <c r="K101" s="311"/>
      <c r="L101" s="311"/>
      <c r="M101" s="311"/>
      <c r="N101" s="311"/>
      <c r="O101" s="311"/>
      <c r="P101" s="311"/>
      <c r="Q101" s="311"/>
      <c r="R101" s="311"/>
      <c r="S101" s="309"/>
      <c r="T101" s="309"/>
    </row>
    <row r="102" spans="2:24" ht="30" customHeight="1" x14ac:dyDescent="0.25">
      <c r="B102" s="303" t="s">
        <v>104</v>
      </c>
      <c r="C102" s="304"/>
      <c r="D102" s="305"/>
      <c r="E102" s="138">
        <v>6</v>
      </c>
      <c r="F102" s="310" t="s">
        <v>120</v>
      </c>
      <c r="G102" s="311"/>
      <c r="H102" s="311"/>
      <c r="I102" s="311"/>
      <c r="J102" s="311"/>
      <c r="K102" s="311"/>
      <c r="L102" s="311"/>
      <c r="M102" s="311"/>
      <c r="N102" s="311"/>
      <c r="O102" s="311"/>
      <c r="P102" s="311"/>
      <c r="Q102" s="311"/>
      <c r="R102" s="311"/>
      <c r="S102" s="309"/>
      <c r="T102" s="309"/>
      <c r="U102" s="53"/>
      <c r="V102" s="53"/>
      <c r="W102" s="53"/>
      <c r="X102" s="53"/>
    </row>
    <row r="103" spans="2:24" x14ac:dyDescent="0.25">
      <c r="B103" s="301" t="s">
        <v>112</v>
      </c>
      <c r="C103" s="301"/>
      <c r="D103" s="301"/>
      <c r="E103" s="150">
        <f>E100*E101*E102</f>
        <v>0</v>
      </c>
      <c r="F103" s="310"/>
      <c r="G103" s="311"/>
      <c r="H103" s="311"/>
      <c r="I103" s="311"/>
      <c r="J103" s="311"/>
      <c r="K103" s="311"/>
      <c r="L103" s="311"/>
      <c r="M103" s="311"/>
      <c r="N103" s="311"/>
      <c r="O103" s="311"/>
      <c r="P103" s="311"/>
      <c r="Q103" s="311"/>
      <c r="R103" s="311"/>
      <c r="S103" s="309"/>
      <c r="T103" s="309"/>
    </row>
    <row r="104" spans="2:24" ht="29.25" customHeight="1" x14ac:dyDescent="0.25">
      <c r="B104" s="295" t="s">
        <v>271</v>
      </c>
      <c r="C104" s="295"/>
      <c r="D104" s="295"/>
      <c r="E104" s="137">
        <f>'Caseload Calculation Tool'!R21</f>
        <v>0</v>
      </c>
      <c r="F104" s="310" t="s">
        <v>279</v>
      </c>
      <c r="G104" s="311"/>
      <c r="H104" s="311"/>
      <c r="I104" s="311"/>
      <c r="J104" s="311"/>
      <c r="K104" s="311"/>
      <c r="L104" s="311"/>
      <c r="M104" s="311"/>
      <c r="N104" s="311"/>
      <c r="O104" s="311"/>
      <c r="P104" s="311"/>
      <c r="Q104" s="311"/>
      <c r="R104" s="311"/>
      <c r="S104" s="309"/>
      <c r="T104" s="309"/>
    </row>
    <row r="105" spans="2:24" ht="15" customHeight="1" x14ac:dyDescent="0.25">
      <c r="B105" s="286" t="s">
        <v>146</v>
      </c>
      <c r="C105" s="287"/>
      <c r="D105" s="288"/>
      <c r="E105" s="149">
        <f>H26</f>
        <v>5.2285714285714286</v>
      </c>
      <c r="F105" s="310" t="s">
        <v>264</v>
      </c>
      <c r="G105" s="311"/>
      <c r="H105" s="311"/>
      <c r="I105" s="311"/>
      <c r="J105" s="311"/>
      <c r="K105" s="311"/>
      <c r="L105" s="311"/>
      <c r="M105" s="311"/>
      <c r="N105" s="311"/>
      <c r="O105" s="311"/>
      <c r="P105" s="311"/>
      <c r="Q105" s="311"/>
      <c r="R105" s="311"/>
      <c r="S105" s="309"/>
      <c r="T105" s="309"/>
    </row>
    <row r="106" spans="2:24" ht="29.25" customHeight="1" x14ac:dyDescent="0.25">
      <c r="B106" s="303" t="s">
        <v>104</v>
      </c>
      <c r="C106" s="304"/>
      <c r="D106" s="305"/>
      <c r="E106" s="138">
        <v>3</v>
      </c>
      <c r="F106" s="310" t="s">
        <v>124</v>
      </c>
      <c r="G106" s="311"/>
      <c r="H106" s="311"/>
      <c r="I106" s="311"/>
      <c r="J106" s="311"/>
      <c r="K106" s="311"/>
      <c r="L106" s="311"/>
      <c r="M106" s="311"/>
      <c r="N106" s="311"/>
      <c r="O106" s="311"/>
      <c r="P106" s="311"/>
      <c r="Q106" s="311"/>
      <c r="R106" s="311"/>
      <c r="S106" s="309"/>
      <c r="T106" s="309"/>
      <c r="U106" s="53"/>
      <c r="V106" s="53"/>
      <c r="W106" s="53"/>
      <c r="X106" s="53"/>
    </row>
    <row r="107" spans="2:24" x14ac:dyDescent="0.25">
      <c r="B107" s="301" t="s">
        <v>114</v>
      </c>
      <c r="C107" s="301"/>
      <c r="D107" s="301"/>
      <c r="E107" s="150">
        <f>E104*E105*E106</f>
        <v>0</v>
      </c>
      <c r="F107" s="310"/>
      <c r="G107" s="311"/>
      <c r="H107" s="311"/>
      <c r="I107" s="311"/>
      <c r="J107" s="311"/>
      <c r="K107" s="311"/>
      <c r="L107" s="311"/>
      <c r="M107" s="311"/>
      <c r="N107" s="311"/>
      <c r="O107" s="311"/>
      <c r="P107" s="311"/>
      <c r="Q107" s="311"/>
      <c r="R107" s="311"/>
      <c r="S107" s="309"/>
      <c r="T107" s="309"/>
    </row>
    <row r="108" spans="2:24" x14ac:dyDescent="0.25">
      <c r="B108" s="301" t="s">
        <v>125</v>
      </c>
      <c r="C108" s="301"/>
      <c r="D108" s="301"/>
      <c r="E108" s="149">
        <f>E103+E107</f>
        <v>0</v>
      </c>
      <c r="F108" s="310"/>
      <c r="G108" s="311"/>
      <c r="H108" s="311"/>
      <c r="I108" s="311"/>
      <c r="J108" s="311"/>
      <c r="K108" s="311"/>
      <c r="L108" s="311"/>
      <c r="M108" s="311"/>
      <c r="N108" s="311"/>
      <c r="O108" s="311"/>
      <c r="P108" s="311"/>
      <c r="Q108" s="311"/>
      <c r="R108" s="311"/>
      <c r="S108" s="309"/>
      <c r="T108" s="309"/>
    </row>
    <row r="109" spans="2:24" x14ac:dyDescent="0.25">
      <c r="F109" s="309"/>
      <c r="G109" s="309"/>
      <c r="H109" s="309"/>
      <c r="I109" s="309"/>
      <c r="J109" s="309"/>
      <c r="K109" s="309"/>
      <c r="L109" s="309"/>
      <c r="M109" s="309"/>
      <c r="N109" s="309"/>
      <c r="O109" s="309"/>
      <c r="P109" s="309"/>
      <c r="Q109" s="309"/>
      <c r="R109" s="309"/>
      <c r="S109" s="309"/>
      <c r="T109" s="309"/>
    </row>
    <row r="110" spans="2:24" x14ac:dyDescent="0.25">
      <c r="B110" s="294" t="s">
        <v>126</v>
      </c>
      <c r="C110" s="294"/>
      <c r="D110" s="294"/>
      <c r="E110" s="294"/>
      <c r="F110" s="310"/>
      <c r="G110" s="311"/>
      <c r="H110" s="311"/>
      <c r="I110" s="311"/>
      <c r="J110" s="311"/>
      <c r="K110" s="311"/>
      <c r="L110" s="311"/>
      <c r="M110" s="311"/>
      <c r="N110" s="311"/>
      <c r="O110" s="311"/>
      <c r="P110" s="311"/>
      <c r="Q110" s="311"/>
      <c r="R110" s="311"/>
      <c r="S110" s="309"/>
      <c r="T110" s="309"/>
    </row>
    <row r="111" spans="2:24" ht="29.25" customHeight="1" x14ac:dyDescent="0.25">
      <c r="B111" s="295" t="s">
        <v>271</v>
      </c>
      <c r="C111" s="295"/>
      <c r="D111" s="295"/>
      <c r="E111" s="137">
        <f>'Caseload Calculation Tool'!R21</f>
        <v>0</v>
      </c>
      <c r="F111" s="310" t="s">
        <v>279</v>
      </c>
      <c r="G111" s="311"/>
      <c r="H111" s="311"/>
      <c r="I111" s="311"/>
      <c r="J111" s="311"/>
      <c r="K111" s="311"/>
      <c r="L111" s="311"/>
      <c r="M111" s="311"/>
      <c r="N111" s="311"/>
      <c r="O111" s="311"/>
      <c r="P111" s="311"/>
      <c r="Q111" s="311"/>
      <c r="R111" s="311"/>
      <c r="S111" s="309"/>
      <c r="T111" s="309"/>
    </row>
    <row r="112" spans="2:24" ht="15" customHeight="1" x14ac:dyDescent="0.25">
      <c r="B112" s="286" t="s">
        <v>145</v>
      </c>
      <c r="C112" s="287"/>
      <c r="D112" s="288"/>
      <c r="E112" s="149">
        <f>H25</f>
        <v>6.3178571428571431</v>
      </c>
      <c r="F112" s="310" t="s">
        <v>263</v>
      </c>
      <c r="G112" s="311"/>
      <c r="H112" s="311"/>
      <c r="I112" s="311"/>
      <c r="J112" s="311"/>
      <c r="K112" s="311"/>
      <c r="L112" s="311"/>
      <c r="M112" s="311"/>
      <c r="N112" s="311"/>
      <c r="O112" s="311"/>
      <c r="P112" s="311"/>
      <c r="Q112" s="311"/>
      <c r="R112" s="311"/>
      <c r="S112" s="309"/>
      <c r="T112" s="309"/>
    </row>
    <row r="113" spans="2:24" ht="30" customHeight="1" x14ac:dyDescent="0.25">
      <c r="B113" s="303" t="s">
        <v>104</v>
      </c>
      <c r="C113" s="304"/>
      <c r="D113" s="305"/>
      <c r="E113" s="138">
        <v>6</v>
      </c>
      <c r="F113" s="310" t="s">
        <v>120</v>
      </c>
      <c r="G113" s="311"/>
      <c r="H113" s="311"/>
      <c r="I113" s="311"/>
      <c r="J113" s="311"/>
      <c r="K113" s="311"/>
      <c r="L113" s="311"/>
      <c r="M113" s="311"/>
      <c r="N113" s="311"/>
      <c r="O113" s="311"/>
      <c r="P113" s="311"/>
      <c r="Q113" s="311"/>
      <c r="R113" s="311"/>
      <c r="S113" s="309"/>
      <c r="T113" s="309"/>
      <c r="U113" s="53"/>
      <c r="V113" s="53"/>
      <c r="W113" s="53"/>
      <c r="X113" s="53"/>
    </row>
    <row r="114" spans="2:24" x14ac:dyDescent="0.25">
      <c r="B114" s="301" t="s">
        <v>112</v>
      </c>
      <c r="C114" s="301"/>
      <c r="D114" s="301"/>
      <c r="E114" s="150">
        <f>E111*E112*E113</f>
        <v>0</v>
      </c>
      <c r="F114" s="310"/>
      <c r="G114" s="311"/>
      <c r="H114" s="311"/>
      <c r="I114" s="311"/>
      <c r="J114" s="311"/>
      <c r="K114" s="311"/>
      <c r="L114" s="311"/>
      <c r="M114" s="311"/>
      <c r="N114" s="311"/>
      <c r="O114" s="311"/>
      <c r="P114" s="311"/>
      <c r="Q114" s="311"/>
      <c r="R114" s="311"/>
      <c r="S114" s="309"/>
      <c r="T114" s="309"/>
    </row>
    <row r="115" spans="2:24" ht="31.5" customHeight="1" x14ac:dyDescent="0.25">
      <c r="B115" s="295" t="s">
        <v>271</v>
      </c>
      <c r="C115" s="295"/>
      <c r="D115" s="295"/>
      <c r="E115" s="137">
        <f>'Caseload Calculation Tool'!R21</f>
        <v>0</v>
      </c>
      <c r="F115" s="310" t="s">
        <v>279</v>
      </c>
      <c r="G115" s="311"/>
      <c r="H115" s="311"/>
      <c r="I115" s="311"/>
      <c r="J115" s="311"/>
      <c r="K115" s="311"/>
      <c r="L115" s="311"/>
      <c r="M115" s="311"/>
      <c r="N115" s="311"/>
      <c r="O115" s="311"/>
      <c r="P115" s="311"/>
      <c r="Q115" s="311"/>
      <c r="R115" s="311"/>
      <c r="S115" s="309"/>
      <c r="T115" s="309"/>
    </row>
    <row r="116" spans="2:24" ht="15" customHeight="1" x14ac:dyDescent="0.25">
      <c r="B116" s="286" t="s">
        <v>146</v>
      </c>
      <c r="C116" s="287"/>
      <c r="D116" s="288"/>
      <c r="E116" s="149">
        <f>H26</f>
        <v>5.2285714285714286</v>
      </c>
      <c r="F116" s="310" t="s">
        <v>264</v>
      </c>
      <c r="G116" s="311"/>
      <c r="H116" s="311"/>
      <c r="I116" s="311"/>
      <c r="J116" s="311"/>
      <c r="K116" s="311"/>
      <c r="L116" s="311"/>
      <c r="M116" s="311"/>
      <c r="N116" s="311"/>
      <c r="O116" s="311"/>
      <c r="P116" s="311"/>
      <c r="Q116" s="311"/>
      <c r="R116" s="311"/>
      <c r="S116" s="309"/>
      <c r="T116" s="309"/>
    </row>
    <row r="117" spans="2:24" ht="31.5" customHeight="1" x14ac:dyDescent="0.25">
      <c r="B117" s="303" t="s">
        <v>104</v>
      </c>
      <c r="C117" s="304"/>
      <c r="D117" s="305"/>
      <c r="E117" s="138">
        <v>2</v>
      </c>
      <c r="F117" s="310" t="s">
        <v>127</v>
      </c>
      <c r="G117" s="311"/>
      <c r="H117" s="311"/>
      <c r="I117" s="311"/>
      <c r="J117" s="311"/>
      <c r="K117" s="311"/>
      <c r="L117" s="311"/>
      <c r="M117" s="311"/>
      <c r="N117" s="311"/>
      <c r="O117" s="311"/>
      <c r="P117" s="311"/>
      <c r="Q117" s="311"/>
      <c r="R117" s="311"/>
      <c r="S117" s="309"/>
      <c r="T117" s="309"/>
      <c r="U117" s="53"/>
      <c r="V117" s="53"/>
      <c r="W117" s="53"/>
      <c r="X117" s="53"/>
    </row>
    <row r="118" spans="2:24" x14ac:dyDescent="0.25">
      <c r="B118" s="301" t="s">
        <v>114</v>
      </c>
      <c r="C118" s="301"/>
      <c r="D118" s="301"/>
      <c r="E118" s="150">
        <f>E115*E116*E117</f>
        <v>0</v>
      </c>
      <c r="F118" s="310"/>
      <c r="G118" s="311"/>
      <c r="H118" s="311"/>
      <c r="I118" s="311"/>
      <c r="J118" s="311"/>
      <c r="K118" s="311"/>
      <c r="L118" s="311"/>
      <c r="M118" s="311"/>
      <c r="N118" s="311"/>
      <c r="O118" s="311"/>
      <c r="P118" s="311"/>
      <c r="Q118" s="311"/>
      <c r="R118" s="311"/>
      <c r="S118" s="309"/>
      <c r="T118" s="309"/>
    </row>
    <row r="119" spans="2:24" x14ac:dyDescent="0.25">
      <c r="B119" s="301" t="s">
        <v>128</v>
      </c>
      <c r="C119" s="301"/>
      <c r="D119" s="301"/>
      <c r="E119" s="150">
        <f>E114+E118</f>
        <v>0</v>
      </c>
      <c r="F119" s="310"/>
      <c r="G119" s="311"/>
      <c r="H119" s="311"/>
      <c r="I119" s="311"/>
      <c r="J119" s="311"/>
      <c r="K119" s="311"/>
      <c r="L119" s="311"/>
      <c r="M119" s="311"/>
      <c r="N119" s="311"/>
      <c r="O119" s="311"/>
      <c r="P119" s="311"/>
      <c r="Q119" s="311"/>
      <c r="R119" s="311"/>
      <c r="S119" s="309"/>
      <c r="T119" s="309"/>
    </row>
    <row r="120" spans="2:24" x14ac:dyDescent="0.25">
      <c r="F120" s="309"/>
      <c r="G120" s="309"/>
      <c r="H120" s="309"/>
      <c r="I120" s="309"/>
      <c r="J120" s="309"/>
      <c r="K120" s="309"/>
      <c r="L120" s="309"/>
      <c r="M120" s="309"/>
      <c r="N120" s="309"/>
      <c r="O120" s="309"/>
      <c r="P120" s="309"/>
      <c r="Q120" s="309"/>
      <c r="R120" s="309"/>
      <c r="S120" s="309"/>
      <c r="T120" s="309"/>
    </row>
    <row r="121" spans="2:24" x14ac:dyDescent="0.25">
      <c r="B121" s="294" t="s">
        <v>129</v>
      </c>
      <c r="C121" s="294"/>
      <c r="D121" s="294"/>
      <c r="E121" s="294"/>
      <c r="F121" s="310"/>
      <c r="G121" s="311"/>
      <c r="H121" s="311"/>
      <c r="I121" s="311"/>
      <c r="J121" s="311"/>
      <c r="K121" s="311"/>
      <c r="L121" s="311"/>
      <c r="M121" s="311"/>
      <c r="N121" s="311"/>
      <c r="O121" s="311"/>
      <c r="P121" s="311"/>
      <c r="Q121" s="311"/>
      <c r="R121" s="311"/>
      <c r="S121" s="309"/>
      <c r="T121" s="309"/>
    </row>
    <row r="122" spans="2:24" ht="30" customHeight="1" x14ac:dyDescent="0.25">
      <c r="B122" s="295" t="s">
        <v>271</v>
      </c>
      <c r="C122" s="295"/>
      <c r="D122" s="295"/>
      <c r="E122" s="137">
        <f>'Caseload Calculation Tool'!R21</f>
        <v>0</v>
      </c>
      <c r="F122" s="310" t="s">
        <v>279</v>
      </c>
      <c r="G122" s="311"/>
      <c r="H122" s="311"/>
      <c r="I122" s="311"/>
      <c r="J122" s="311"/>
      <c r="K122" s="311"/>
      <c r="L122" s="311"/>
      <c r="M122" s="311"/>
      <c r="N122" s="311"/>
      <c r="O122" s="311"/>
      <c r="P122" s="311"/>
      <c r="Q122" s="311"/>
      <c r="R122" s="311"/>
      <c r="S122" s="309"/>
      <c r="T122" s="309"/>
    </row>
    <row r="123" spans="2:24" ht="15" customHeight="1" x14ac:dyDescent="0.25">
      <c r="B123" s="286" t="s">
        <v>145</v>
      </c>
      <c r="C123" s="287"/>
      <c r="D123" s="288"/>
      <c r="E123" s="149">
        <f>H25</f>
        <v>6.3178571428571431</v>
      </c>
      <c r="F123" s="310" t="s">
        <v>263</v>
      </c>
      <c r="G123" s="311"/>
      <c r="H123" s="311"/>
      <c r="I123" s="311"/>
      <c r="J123" s="311"/>
      <c r="K123" s="311"/>
      <c r="L123" s="311"/>
      <c r="M123" s="311"/>
      <c r="N123" s="311"/>
      <c r="O123" s="311"/>
      <c r="P123" s="311"/>
      <c r="Q123" s="311"/>
      <c r="R123" s="311"/>
      <c r="S123" s="309"/>
      <c r="T123" s="309"/>
    </row>
    <row r="124" spans="2:24" ht="29.25" customHeight="1" x14ac:dyDescent="0.25">
      <c r="B124" s="303" t="s">
        <v>104</v>
      </c>
      <c r="C124" s="304"/>
      <c r="D124" s="305"/>
      <c r="E124" s="138">
        <v>6</v>
      </c>
      <c r="F124" s="310" t="s">
        <v>120</v>
      </c>
      <c r="G124" s="311"/>
      <c r="H124" s="311"/>
      <c r="I124" s="311"/>
      <c r="J124" s="311"/>
      <c r="K124" s="311"/>
      <c r="L124" s="311"/>
      <c r="M124" s="311"/>
      <c r="N124" s="311"/>
      <c r="O124" s="311"/>
      <c r="P124" s="311"/>
      <c r="Q124" s="311"/>
      <c r="R124" s="311"/>
      <c r="S124" s="309"/>
      <c r="T124" s="309"/>
      <c r="U124" s="53"/>
      <c r="V124" s="53"/>
      <c r="W124" s="53"/>
      <c r="X124" s="53"/>
    </row>
    <row r="125" spans="2:24" x14ac:dyDescent="0.25">
      <c r="B125" s="301" t="s">
        <v>112</v>
      </c>
      <c r="C125" s="301"/>
      <c r="D125" s="301"/>
      <c r="E125" s="150">
        <f>E122*E123*E124</f>
        <v>0</v>
      </c>
      <c r="F125" s="310"/>
      <c r="G125" s="311"/>
      <c r="H125" s="311"/>
      <c r="I125" s="311"/>
      <c r="J125" s="311"/>
      <c r="K125" s="311"/>
      <c r="L125" s="311"/>
      <c r="M125" s="311"/>
      <c r="N125" s="311"/>
      <c r="O125" s="311"/>
      <c r="P125" s="311"/>
      <c r="Q125" s="311"/>
      <c r="R125" s="311"/>
      <c r="S125" s="309"/>
      <c r="T125" s="309"/>
    </row>
    <row r="126" spans="2:24" ht="29.25" customHeight="1" x14ac:dyDescent="0.25">
      <c r="B126" s="295" t="s">
        <v>271</v>
      </c>
      <c r="C126" s="295"/>
      <c r="D126" s="295"/>
      <c r="E126" s="137">
        <f>'Caseload Calculation Tool'!R21</f>
        <v>0</v>
      </c>
      <c r="F126" s="310" t="s">
        <v>279</v>
      </c>
      <c r="G126" s="311"/>
      <c r="H126" s="311"/>
      <c r="I126" s="311"/>
      <c r="J126" s="311"/>
      <c r="K126" s="311"/>
      <c r="L126" s="311"/>
      <c r="M126" s="311"/>
      <c r="N126" s="311"/>
      <c r="O126" s="311"/>
      <c r="P126" s="311"/>
      <c r="Q126" s="311"/>
      <c r="R126" s="311"/>
      <c r="S126" s="309"/>
      <c r="T126" s="309"/>
    </row>
    <row r="127" spans="2:24" ht="15" customHeight="1" x14ac:dyDescent="0.25">
      <c r="B127" s="286" t="s">
        <v>146</v>
      </c>
      <c r="C127" s="287"/>
      <c r="D127" s="288"/>
      <c r="E127" s="149">
        <f>H26</f>
        <v>5.2285714285714286</v>
      </c>
      <c r="F127" s="310" t="s">
        <v>264</v>
      </c>
      <c r="G127" s="311"/>
      <c r="H127" s="311"/>
      <c r="I127" s="311"/>
      <c r="J127" s="311"/>
      <c r="K127" s="311"/>
      <c r="L127" s="311"/>
      <c r="M127" s="311"/>
      <c r="N127" s="311"/>
      <c r="O127" s="311"/>
      <c r="P127" s="311"/>
      <c r="Q127" s="311"/>
      <c r="R127" s="311"/>
      <c r="S127" s="309"/>
      <c r="T127" s="309"/>
    </row>
    <row r="128" spans="2:24" ht="29.25" customHeight="1" x14ac:dyDescent="0.25">
      <c r="B128" s="303" t="s">
        <v>104</v>
      </c>
      <c r="C128" s="304"/>
      <c r="D128" s="305"/>
      <c r="E128" s="138">
        <v>1</v>
      </c>
      <c r="F128" s="310" t="s">
        <v>130</v>
      </c>
      <c r="G128" s="311"/>
      <c r="H128" s="311"/>
      <c r="I128" s="311"/>
      <c r="J128" s="311"/>
      <c r="K128" s="311"/>
      <c r="L128" s="311"/>
      <c r="M128" s="311"/>
      <c r="N128" s="311"/>
      <c r="O128" s="311"/>
      <c r="P128" s="311"/>
      <c r="Q128" s="311"/>
      <c r="R128" s="311"/>
      <c r="S128" s="309"/>
      <c r="T128" s="309"/>
      <c r="U128" s="53"/>
      <c r="V128" s="53"/>
      <c r="W128" s="53"/>
      <c r="X128" s="53"/>
    </row>
    <row r="129" spans="2:20" x14ac:dyDescent="0.25">
      <c r="B129" s="301" t="s">
        <v>114</v>
      </c>
      <c r="C129" s="301"/>
      <c r="D129" s="301"/>
      <c r="E129" s="150">
        <f>E126*E127*E128</f>
        <v>0</v>
      </c>
      <c r="F129" s="310"/>
      <c r="G129" s="311"/>
      <c r="H129" s="311"/>
      <c r="I129" s="311"/>
      <c r="J129" s="311"/>
      <c r="K129" s="311"/>
      <c r="L129" s="311"/>
      <c r="M129" s="311"/>
      <c r="N129" s="311"/>
      <c r="O129" s="311"/>
      <c r="P129" s="311"/>
      <c r="Q129" s="311"/>
      <c r="R129" s="311"/>
      <c r="S129" s="309"/>
      <c r="T129" s="309"/>
    </row>
    <row r="130" spans="2:20" x14ac:dyDescent="0.25">
      <c r="B130" s="301" t="s">
        <v>131</v>
      </c>
      <c r="C130" s="301"/>
      <c r="D130" s="301"/>
      <c r="E130" s="150">
        <f>E125+E129</f>
        <v>0</v>
      </c>
      <c r="F130" s="310"/>
      <c r="G130" s="311"/>
      <c r="H130" s="311"/>
      <c r="I130" s="311"/>
      <c r="J130" s="311"/>
      <c r="K130" s="311"/>
      <c r="L130" s="311"/>
      <c r="M130" s="311"/>
      <c r="N130" s="311"/>
      <c r="O130" s="311"/>
      <c r="P130" s="311"/>
      <c r="Q130" s="311"/>
      <c r="R130" s="311"/>
      <c r="S130" s="309"/>
      <c r="T130" s="309"/>
    </row>
    <row r="131" spans="2:20" x14ac:dyDescent="0.25">
      <c r="F131" s="309"/>
      <c r="G131" s="309"/>
      <c r="H131" s="309"/>
      <c r="I131" s="309"/>
      <c r="J131" s="309"/>
      <c r="K131" s="309"/>
      <c r="L131" s="309"/>
      <c r="M131" s="309"/>
      <c r="N131" s="309"/>
      <c r="O131" s="309"/>
      <c r="P131" s="309"/>
      <c r="Q131" s="309"/>
      <c r="R131" s="309"/>
      <c r="S131" s="309"/>
      <c r="T131" s="309"/>
    </row>
    <row r="132" spans="2:20" x14ac:dyDescent="0.25">
      <c r="B132" s="276" t="s">
        <v>268</v>
      </c>
      <c r="C132" s="277"/>
      <c r="D132" s="278"/>
      <c r="E132" s="142">
        <f>E75+E86+E97+E108+E119+E130</f>
        <v>0</v>
      </c>
    </row>
  </sheetData>
  <mergeCells count="263">
    <mergeCell ref="B123:D123"/>
    <mergeCell ref="B117:D117"/>
    <mergeCell ref="F118:R118"/>
    <mergeCell ref="F121:R121"/>
    <mergeCell ref="F124:R124"/>
    <mergeCell ref="F127:R127"/>
    <mergeCell ref="B129:D129"/>
    <mergeCell ref="B130:D130"/>
    <mergeCell ref="B132:D132"/>
    <mergeCell ref="B124:D124"/>
    <mergeCell ref="B125:D125"/>
    <mergeCell ref="B126:D126"/>
    <mergeCell ref="B127:D127"/>
    <mergeCell ref="B128:D128"/>
    <mergeCell ref="F130:R130"/>
    <mergeCell ref="B112:D112"/>
    <mergeCell ref="B113:D113"/>
    <mergeCell ref="B114:D114"/>
    <mergeCell ref="B115:D115"/>
    <mergeCell ref="B116:D116"/>
    <mergeCell ref="B118:D118"/>
    <mergeCell ref="B119:D119"/>
    <mergeCell ref="B121:E121"/>
    <mergeCell ref="B122:D122"/>
    <mergeCell ref="B111:D111"/>
    <mergeCell ref="B100:D100"/>
    <mergeCell ref="B101:D101"/>
    <mergeCell ref="B102:D102"/>
    <mergeCell ref="B103:D103"/>
    <mergeCell ref="B104:D104"/>
    <mergeCell ref="B105:D105"/>
    <mergeCell ref="B106:D106"/>
    <mergeCell ref="B107:D107"/>
    <mergeCell ref="B108:D108"/>
    <mergeCell ref="B110:E110"/>
    <mergeCell ref="B99:E99"/>
    <mergeCell ref="B88:E88"/>
    <mergeCell ref="B89:D89"/>
    <mergeCell ref="B90:D90"/>
    <mergeCell ref="B91:D91"/>
    <mergeCell ref="B92:D92"/>
    <mergeCell ref="B93:D93"/>
    <mergeCell ref="B94:D94"/>
    <mergeCell ref="B95:D95"/>
    <mergeCell ref="B96:D96"/>
    <mergeCell ref="B97:D97"/>
    <mergeCell ref="B67:D67"/>
    <mergeCell ref="B68:D68"/>
    <mergeCell ref="B70:D70"/>
    <mergeCell ref="B71:D71"/>
    <mergeCell ref="B72:D72"/>
    <mergeCell ref="B86:D86"/>
    <mergeCell ref="B74:D74"/>
    <mergeCell ref="B75:D75"/>
    <mergeCell ref="B77:E77"/>
    <mergeCell ref="B78:D78"/>
    <mergeCell ref="B79:D79"/>
    <mergeCell ref="B80:D80"/>
    <mergeCell ref="B81:D81"/>
    <mergeCell ref="B82:D82"/>
    <mergeCell ref="B83:D83"/>
    <mergeCell ref="B85:D85"/>
    <mergeCell ref="B60:D60"/>
    <mergeCell ref="B61:D61"/>
    <mergeCell ref="B62:D62"/>
    <mergeCell ref="B63:D63"/>
    <mergeCell ref="B66:E66"/>
    <mergeCell ref="F60:R60"/>
    <mergeCell ref="S60:T60"/>
    <mergeCell ref="F61:R61"/>
    <mergeCell ref="S61:T61"/>
    <mergeCell ref="F62:R62"/>
    <mergeCell ref="S62:T62"/>
    <mergeCell ref="F63:R63"/>
    <mergeCell ref="S63:T63"/>
    <mergeCell ref="F64:R64"/>
    <mergeCell ref="S64:T64"/>
    <mergeCell ref="S65:T65"/>
    <mergeCell ref="F66:R66"/>
    <mergeCell ref="S66:T66"/>
    <mergeCell ref="S43:T43"/>
    <mergeCell ref="F44:R44"/>
    <mergeCell ref="S44:T44"/>
    <mergeCell ref="F45:R45"/>
    <mergeCell ref="S45:T45"/>
    <mergeCell ref="B51:D51"/>
    <mergeCell ref="B54:D54"/>
    <mergeCell ref="B55:D55"/>
    <mergeCell ref="B56:D56"/>
    <mergeCell ref="S53:T53"/>
    <mergeCell ref="F54:R54"/>
    <mergeCell ref="S54:T54"/>
    <mergeCell ref="F55:R55"/>
    <mergeCell ref="S55:T55"/>
    <mergeCell ref="F56:R56"/>
    <mergeCell ref="S56:T56"/>
    <mergeCell ref="S50:T50"/>
    <mergeCell ref="S51:T51"/>
    <mergeCell ref="S52:T52"/>
    <mergeCell ref="S46:T46"/>
    <mergeCell ref="S47:T47"/>
    <mergeCell ref="S48:T48"/>
    <mergeCell ref="S49:T49"/>
    <mergeCell ref="B57:D57"/>
    <mergeCell ref="B43:D43"/>
    <mergeCell ref="B44:D44"/>
    <mergeCell ref="B46:D46"/>
    <mergeCell ref="B47:D47"/>
    <mergeCell ref="B48:D48"/>
    <mergeCell ref="B49:D49"/>
    <mergeCell ref="F43:R43"/>
    <mergeCell ref="F46:R46"/>
    <mergeCell ref="F48:R48"/>
    <mergeCell ref="F50:R50"/>
    <mergeCell ref="F51:R51"/>
    <mergeCell ref="F52:R52"/>
    <mergeCell ref="F47:R47"/>
    <mergeCell ref="F49:R49"/>
    <mergeCell ref="F57:R57"/>
    <mergeCell ref="B42:D42"/>
    <mergeCell ref="B1:T1"/>
    <mergeCell ref="B3:T3"/>
    <mergeCell ref="B16:T16"/>
    <mergeCell ref="B17:T17"/>
    <mergeCell ref="B19:T19"/>
    <mergeCell ref="B22:T22"/>
    <mergeCell ref="F41:R41"/>
    <mergeCell ref="F42:R42"/>
    <mergeCell ref="S42:T42"/>
    <mergeCell ref="B23:T23"/>
    <mergeCell ref="J26:T26"/>
    <mergeCell ref="B31:H31"/>
    <mergeCell ref="K31:R31"/>
    <mergeCell ref="B41:D41"/>
    <mergeCell ref="F73:R73"/>
    <mergeCell ref="S73:T73"/>
    <mergeCell ref="F74:R74"/>
    <mergeCell ref="S74:T74"/>
    <mergeCell ref="F75:R75"/>
    <mergeCell ref="S75:T75"/>
    <mergeCell ref="S57:T57"/>
    <mergeCell ref="F58:R58"/>
    <mergeCell ref="S58:T58"/>
    <mergeCell ref="S59:T59"/>
    <mergeCell ref="F70:R70"/>
    <mergeCell ref="S70:T70"/>
    <mergeCell ref="F71:R71"/>
    <mergeCell ref="S71:T71"/>
    <mergeCell ref="F72:R72"/>
    <mergeCell ref="S72:T72"/>
    <mergeCell ref="F67:R67"/>
    <mergeCell ref="S67:T67"/>
    <mergeCell ref="F68:R68"/>
    <mergeCell ref="S68:T68"/>
    <mergeCell ref="F69:R69"/>
    <mergeCell ref="S69:T69"/>
    <mergeCell ref="F79:R79"/>
    <mergeCell ref="S79:T79"/>
    <mergeCell ref="F80:R80"/>
    <mergeCell ref="S80:T80"/>
    <mergeCell ref="F81:R81"/>
    <mergeCell ref="S81:T81"/>
    <mergeCell ref="F82:R82"/>
    <mergeCell ref="F76:R76"/>
    <mergeCell ref="S76:T76"/>
    <mergeCell ref="F77:R77"/>
    <mergeCell ref="S77:T77"/>
    <mergeCell ref="F78:R78"/>
    <mergeCell ref="S78:T78"/>
    <mergeCell ref="S85:T85"/>
    <mergeCell ref="F86:R86"/>
    <mergeCell ref="S86:T86"/>
    <mergeCell ref="F87:R87"/>
    <mergeCell ref="S87:T87"/>
    <mergeCell ref="F85:R85"/>
    <mergeCell ref="S82:T82"/>
    <mergeCell ref="F83:R83"/>
    <mergeCell ref="S83:T83"/>
    <mergeCell ref="F84:R84"/>
    <mergeCell ref="S84:T84"/>
    <mergeCell ref="F91:R91"/>
    <mergeCell ref="S91:T91"/>
    <mergeCell ref="F92:R92"/>
    <mergeCell ref="S92:T92"/>
    <mergeCell ref="F93:R93"/>
    <mergeCell ref="S93:T93"/>
    <mergeCell ref="F94:R94"/>
    <mergeCell ref="F88:R88"/>
    <mergeCell ref="S88:T88"/>
    <mergeCell ref="F89:R89"/>
    <mergeCell ref="S89:T89"/>
    <mergeCell ref="F90:R90"/>
    <mergeCell ref="S90:T90"/>
    <mergeCell ref="S97:T97"/>
    <mergeCell ref="F98:R98"/>
    <mergeCell ref="S98:T98"/>
    <mergeCell ref="F99:R99"/>
    <mergeCell ref="S99:T99"/>
    <mergeCell ref="F97:R97"/>
    <mergeCell ref="S94:T94"/>
    <mergeCell ref="F95:R95"/>
    <mergeCell ref="S95:T95"/>
    <mergeCell ref="F96:R96"/>
    <mergeCell ref="S96:T96"/>
    <mergeCell ref="F103:R103"/>
    <mergeCell ref="S103:T103"/>
    <mergeCell ref="F104:R104"/>
    <mergeCell ref="S104:T104"/>
    <mergeCell ref="F105:R105"/>
    <mergeCell ref="S105:T105"/>
    <mergeCell ref="F106:R106"/>
    <mergeCell ref="F100:R100"/>
    <mergeCell ref="S100:T100"/>
    <mergeCell ref="F101:R101"/>
    <mergeCell ref="S101:T101"/>
    <mergeCell ref="F102:R102"/>
    <mergeCell ref="S102:T102"/>
    <mergeCell ref="S109:T109"/>
    <mergeCell ref="F110:R110"/>
    <mergeCell ref="S110:T110"/>
    <mergeCell ref="F111:R111"/>
    <mergeCell ref="S111:T111"/>
    <mergeCell ref="F109:R109"/>
    <mergeCell ref="S106:T106"/>
    <mergeCell ref="F107:R107"/>
    <mergeCell ref="S107:T107"/>
    <mergeCell ref="F108:R108"/>
    <mergeCell ref="S108:T108"/>
    <mergeCell ref="F115:R115"/>
    <mergeCell ref="S115:T115"/>
    <mergeCell ref="F116:R116"/>
    <mergeCell ref="S116:T116"/>
    <mergeCell ref="F117:R117"/>
    <mergeCell ref="S117:T117"/>
    <mergeCell ref="F112:R112"/>
    <mergeCell ref="S112:T112"/>
    <mergeCell ref="F113:R113"/>
    <mergeCell ref="S113:T113"/>
    <mergeCell ref="F114:R114"/>
    <mergeCell ref="S114:T114"/>
    <mergeCell ref="S121:T121"/>
    <mergeCell ref="F122:R122"/>
    <mergeCell ref="S122:T122"/>
    <mergeCell ref="F123:R123"/>
    <mergeCell ref="S123:T123"/>
    <mergeCell ref="S118:T118"/>
    <mergeCell ref="F119:R119"/>
    <mergeCell ref="S119:T119"/>
    <mergeCell ref="F120:R120"/>
    <mergeCell ref="S120:T120"/>
    <mergeCell ref="S130:T130"/>
    <mergeCell ref="F131:R131"/>
    <mergeCell ref="S131:T131"/>
    <mergeCell ref="S127:T127"/>
    <mergeCell ref="F128:R128"/>
    <mergeCell ref="S128:T128"/>
    <mergeCell ref="F129:R129"/>
    <mergeCell ref="S129:T129"/>
    <mergeCell ref="S124:T124"/>
    <mergeCell ref="F125:R125"/>
    <mergeCell ref="S125:T125"/>
    <mergeCell ref="F126:R126"/>
    <mergeCell ref="S126:T1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Normal="100" workbookViewId="0">
      <selection activeCell="M48" sqref="M48"/>
    </sheetView>
  </sheetViews>
  <sheetFormatPr defaultColWidth="8.85546875" defaultRowHeight="15" x14ac:dyDescent="0.25"/>
  <cols>
    <col min="1" max="1" width="4" style="2" customWidth="1"/>
    <col min="2" max="2" width="12.42578125" style="2" customWidth="1"/>
    <col min="3" max="3" width="8.85546875" style="2"/>
    <col min="4" max="7" width="10.140625" style="2" customWidth="1"/>
    <col min="8" max="8" width="12.140625" style="2" customWidth="1"/>
    <col min="9" max="9" width="12.42578125" style="2" customWidth="1"/>
    <col min="10" max="10" width="13.85546875" style="2" customWidth="1"/>
    <col min="11" max="11" width="13.140625" style="2" customWidth="1"/>
    <col min="12" max="16384" width="8.85546875" style="2"/>
  </cols>
  <sheetData>
    <row r="1" spans="2:22" s="121" customFormat="1" ht="27.75" customHeight="1" x14ac:dyDescent="0.25">
      <c r="C1" s="151" t="s">
        <v>148</v>
      </c>
    </row>
    <row r="2" spans="2:22" s="121" customFormat="1" ht="12.75" x14ac:dyDescent="0.25"/>
    <row r="3" spans="2:22" x14ac:dyDescent="0.25">
      <c r="B3" s="152" t="s">
        <v>149</v>
      </c>
    </row>
    <row r="4" spans="2:22" ht="61.5" customHeight="1" x14ac:dyDescent="0.25">
      <c r="B4" s="248" t="s">
        <v>150</v>
      </c>
      <c r="C4" s="248"/>
      <c r="D4" s="248"/>
      <c r="E4" s="248"/>
      <c r="F4" s="248"/>
      <c r="G4" s="248"/>
      <c r="H4" s="248"/>
      <c r="I4" s="248"/>
      <c r="J4" s="248"/>
      <c r="K4" s="248"/>
      <c r="L4" s="248"/>
      <c r="M4" s="248"/>
      <c r="N4" s="248"/>
      <c r="O4" s="248"/>
      <c r="P4" s="248"/>
      <c r="Q4" s="248"/>
      <c r="R4" s="248"/>
      <c r="S4" s="53"/>
      <c r="T4" s="53"/>
      <c r="U4" s="53"/>
      <c r="V4" s="53"/>
    </row>
    <row r="5" spans="2:22" s="53" customFormat="1" ht="114.75" customHeight="1" x14ac:dyDescent="0.25">
      <c r="B5" s="114" t="s">
        <v>151</v>
      </c>
      <c r="C5" s="114" t="s">
        <v>152</v>
      </c>
      <c r="D5" s="114" t="s">
        <v>153</v>
      </c>
      <c r="E5" s="114" t="s">
        <v>154</v>
      </c>
      <c r="F5" s="114" t="s">
        <v>155</v>
      </c>
      <c r="G5" s="114" t="s">
        <v>156</v>
      </c>
      <c r="H5" s="114" t="s">
        <v>157</v>
      </c>
      <c r="I5" s="114" t="s">
        <v>158</v>
      </c>
      <c r="J5" s="114" t="s">
        <v>159</v>
      </c>
      <c r="K5" s="114" t="s">
        <v>160</v>
      </c>
    </row>
    <row r="6" spans="2:22" x14ac:dyDescent="0.25">
      <c r="B6" s="319" t="s">
        <v>85</v>
      </c>
      <c r="C6" s="97">
        <v>1</v>
      </c>
      <c r="D6" s="97">
        <v>7</v>
      </c>
      <c r="E6" s="97">
        <v>104</v>
      </c>
      <c r="F6" s="97">
        <v>725</v>
      </c>
      <c r="G6" s="97">
        <v>227</v>
      </c>
      <c r="H6" s="97">
        <v>7</v>
      </c>
      <c r="I6" s="97">
        <f>H6*7</f>
        <v>49</v>
      </c>
      <c r="J6" s="97">
        <f>H6*30.5</f>
        <v>213.5</v>
      </c>
      <c r="K6" s="97">
        <f t="shared" ref="K6:K15" si="0">ROUNDUP(J6,0)</f>
        <v>214</v>
      </c>
    </row>
    <row r="7" spans="2:22" x14ac:dyDescent="0.25">
      <c r="B7" s="320"/>
      <c r="C7" s="97">
        <v>2</v>
      </c>
      <c r="D7" s="138"/>
      <c r="E7" s="138"/>
      <c r="F7" s="138"/>
      <c r="G7" s="138"/>
      <c r="H7" s="97">
        <f>H6*2</f>
        <v>14</v>
      </c>
      <c r="I7" s="97">
        <f>I6*2</f>
        <v>98</v>
      </c>
      <c r="J7" s="97">
        <f>J6*2</f>
        <v>427</v>
      </c>
      <c r="K7" s="97">
        <f t="shared" si="0"/>
        <v>427</v>
      </c>
    </row>
    <row r="8" spans="2:22" x14ac:dyDescent="0.25">
      <c r="B8" s="320"/>
      <c r="C8" s="97">
        <v>3</v>
      </c>
      <c r="D8" s="138"/>
      <c r="E8" s="138"/>
      <c r="F8" s="138"/>
      <c r="G8" s="138"/>
      <c r="H8" s="97">
        <f>H6*3</f>
        <v>21</v>
      </c>
      <c r="I8" s="97">
        <f>I6*3</f>
        <v>147</v>
      </c>
      <c r="J8" s="97">
        <f>J6*3</f>
        <v>640.5</v>
      </c>
      <c r="K8" s="97">
        <f t="shared" si="0"/>
        <v>641</v>
      </c>
    </row>
    <row r="9" spans="2:22" x14ac:dyDescent="0.25">
      <c r="B9" s="320"/>
      <c r="C9" s="97">
        <v>4</v>
      </c>
      <c r="D9" s="138"/>
      <c r="E9" s="138"/>
      <c r="F9" s="138"/>
      <c r="G9" s="138"/>
      <c r="H9" s="97">
        <f>H6*4</f>
        <v>28</v>
      </c>
      <c r="I9" s="97">
        <f>I6*4</f>
        <v>196</v>
      </c>
      <c r="J9" s="97">
        <f>J6*4</f>
        <v>854</v>
      </c>
      <c r="K9" s="97">
        <f t="shared" si="0"/>
        <v>854</v>
      </c>
    </row>
    <row r="10" spans="2:22" x14ac:dyDescent="0.25">
      <c r="B10" s="320"/>
      <c r="C10" s="97">
        <v>5</v>
      </c>
      <c r="D10" s="138"/>
      <c r="E10" s="138"/>
      <c r="F10" s="138"/>
      <c r="G10" s="138"/>
      <c r="H10" s="97">
        <f>H6*5</f>
        <v>35</v>
      </c>
      <c r="I10" s="97">
        <f>I6*5</f>
        <v>245</v>
      </c>
      <c r="J10" s="97">
        <f>J6*5</f>
        <v>1067.5</v>
      </c>
      <c r="K10" s="97">
        <f t="shared" si="0"/>
        <v>1068</v>
      </c>
    </row>
    <row r="11" spans="2:22" x14ac:dyDescent="0.25">
      <c r="B11" s="320"/>
      <c r="C11" s="97">
        <v>6</v>
      </c>
      <c r="D11" s="138"/>
      <c r="E11" s="138"/>
      <c r="F11" s="138"/>
      <c r="G11" s="138"/>
      <c r="H11" s="97">
        <f>H6*6</f>
        <v>42</v>
      </c>
      <c r="I11" s="97">
        <f>I6*6</f>
        <v>294</v>
      </c>
      <c r="J11" s="97">
        <f>J6*6</f>
        <v>1281</v>
      </c>
      <c r="K11" s="97">
        <f t="shared" si="0"/>
        <v>1281</v>
      </c>
    </row>
    <row r="12" spans="2:22" x14ac:dyDescent="0.25">
      <c r="B12" s="320"/>
      <c r="C12" s="97">
        <v>7</v>
      </c>
      <c r="D12" s="138"/>
      <c r="E12" s="138"/>
      <c r="F12" s="138"/>
      <c r="G12" s="138"/>
      <c r="H12" s="97">
        <f>H6*7</f>
        <v>49</v>
      </c>
      <c r="I12" s="97">
        <f>I6*7</f>
        <v>343</v>
      </c>
      <c r="J12" s="97">
        <f>J6*7</f>
        <v>1494.5</v>
      </c>
      <c r="K12" s="153">
        <f t="shared" si="0"/>
        <v>1495</v>
      </c>
    </row>
    <row r="13" spans="2:22" x14ac:dyDescent="0.25">
      <c r="B13" s="320"/>
      <c r="C13" s="97">
        <v>8</v>
      </c>
      <c r="D13" s="138"/>
      <c r="E13" s="138"/>
      <c r="F13" s="138"/>
      <c r="G13" s="138"/>
      <c r="H13" s="97">
        <f>H6*8</f>
        <v>56</v>
      </c>
      <c r="I13" s="97">
        <f>I6*8</f>
        <v>392</v>
      </c>
      <c r="J13" s="97">
        <f>J6*8</f>
        <v>1708</v>
      </c>
      <c r="K13" s="153">
        <f t="shared" si="0"/>
        <v>1708</v>
      </c>
    </row>
    <row r="14" spans="2:22" x14ac:dyDescent="0.25">
      <c r="B14" s="320"/>
      <c r="C14" s="97">
        <v>9</v>
      </c>
      <c r="D14" s="138"/>
      <c r="E14" s="138"/>
      <c r="F14" s="138"/>
      <c r="G14" s="138"/>
      <c r="H14" s="97">
        <f>H6*9</f>
        <v>63</v>
      </c>
      <c r="I14" s="97">
        <f>I6*9</f>
        <v>441</v>
      </c>
      <c r="J14" s="97">
        <f>J6*9</f>
        <v>1921.5</v>
      </c>
      <c r="K14" s="153">
        <f t="shared" si="0"/>
        <v>1922</v>
      </c>
    </row>
    <row r="15" spans="2:22" x14ac:dyDescent="0.25">
      <c r="B15" s="321"/>
      <c r="C15" s="97">
        <v>10</v>
      </c>
      <c r="D15" s="138"/>
      <c r="E15" s="138"/>
      <c r="F15" s="138"/>
      <c r="G15" s="138"/>
      <c r="H15" s="97">
        <f>H6*10</f>
        <v>70</v>
      </c>
      <c r="I15" s="97">
        <f>I6*10</f>
        <v>490</v>
      </c>
      <c r="J15" s="97">
        <f>J6*10</f>
        <v>2135</v>
      </c>
      <c r="K15" s="153">
        <f t="shared" si="0"/>
        <v>2135</v>
      </c>
    </row>
    <row r="16" spans="2:22" x14ac:dyDescent="0.25">
      <c r="C16" s="143"/>
      <c r="D16" s="143"/>
      <c r="E16" s="143"/>
      <c r="F16" s="143"/>
      <c r="G16" s="143"/>
      <c r="H16" s="143"/>
      <c r="I16" s="143"/>
      <c r="J16" s="143"/>
      <c r="K16" s="154"/>
    </row>
    <row r="17" spans="2:22" ht="38.25" customHeight="1" x14ac:dyDescent="0.25">
      <c r="B17" s="322" t="s">
        <v>161</v>
      </c>
      <c r="C17" s="97">
        <v>1</v>
      </c>
      <c r="D17" s="97">
        <v>4</v>
      </c>
      <c r="E17" s="97">
        <v>150</v>
      </c>
      <c r="F17" s="97">
        <v>600</v>
      </c>
      <c r="G17" s="97">
        <v>227</v>
      </c>
      <c r="H17" s="97">
        <v>4</v>
      </c>
      <c r="I17" s="97">
        <f>H17*7</f>
        <v>28</v>
      </c>
      <c r="J17" s="97">
        <f>H17*30.5</f>
        <v>122</v>
      </c>
      <c r="K17" s="97">
        <f t="shared" ref="K17:K26" si="1">ROUNDUP(J17,0)</f>
        <v>122</v>
      </c>
      <c r="L17" s="318" t="s">
        <v>162</v>
      </c>
      <c r="M17" s="227"/>
      <c r="N17" s="227"/>
      <c r="O17" s="227"/>
      <c r="P17" s="227"/>
      <c r="Q17" s="227"/>
      <c r="R17" s="227"/>
      <c r="S17" s="155"/>
      <c r="T17" s="155"/>
    </row>
    <row r="18" spans="2:22" x14ac:dyDescent="0.25">
      <c r="B18" s="322"/>
      <c r="C18" s="97">
        <v>2</v>
      </c>
      <c r="D18" s="138"/>
      <c r="E18" s="138"/>
      <c r="F18" s="138"/>
      <c r="G18" s="138"/>
      <c r="H18" s="97">
        <f>H17*2</f>
        <v>8</v>
      </c>
      <c r="I18" s="97">
        <f>I17*2</f>
        <v>56</v>
      </c>
      <c r="J18" s="97">
        <f>J17*2</f>
        <v>244</v>
      </c>
      <c r="K18" s="97">
        <f t="shared" si="1"/>
        <v>244</v>
      </c>
      <c r="L18" s="318"/>
      <c r="M18" s="227"/>
      <c r="N18" s="227"/>
      <c r="O18" s="227"/>
      <c r="P18" s="227"/>
      <c r="Q18" s="227"/>
      <c r="R18" s="227"/>
      <c r="S18" s="155"/>
      <c r="T18" s="155"/>
    </row>
    <row r="19" spans="2:22" x14ac:dyDescent="0.25">
      <c r="B19" s="322"/>
      <c r="C19" s="97">
        <v>3</v>
      </c>
      <c r="D19" s="138"/>
      <c r="E19" s="138"/>
      <c r="F19" s="138"/>
      <c r="G19" s="138"/>
      <c r="H19" s="97">
        <f>H17*3</f>
        <v>12</v>
      </c>
      <c r="I19" s="97">
        <f>I17*3</f>
        <v>84</v>
      </c>
      <c r="J19" s="97">
        <f>J17*3</f>
        <v>366</v>
      </c>
      <c r="K19" s="97">
        <f t="shared" si="1"/>
        <v>366</v>
      </c>
      <c r="L19" s="318"/>
      <c r="M19" s="227"/>
      <c r="N19" s="227"/>
      <c r="O19" s="227"/>
      <c r="P19" s="227"/>
      <c r="Q19" s="227"/>
      <c r="R19" s="227"/>
    </row>
    <row r="20" spans="2:22" x14ac:dyDescent="0.25">
      <c r="B20" s="322"/>
      <c r="C20" s="97">
        <v>4</v>
      </c>
      <c r="D20" s="138"/>
      <c r="E20" s="138"/>
      <c r="F20" s="138"/>
      <c r="G20" s="138"/>
      <c r="H20" s="97">
        <f>H17*4</f>
        <v>16</v>
      </c>
      <c r="I20" s="97">
        <f>I17*4</f>
        <v>112</v>
      </c>
      <c r="J20" s="97">
        <f>J17*4</f>
        <v>488</v>
      </c>
      <c r="K20" s="97">
        <f t="shared" si="1"/>
        <v>488</v>
      </c>
    </row>
    <row r="21" spans="2:22" x14ac:dyDescent="0.25">
      <c r="B21" s="322"/>
      <c r="C21" s="97">
        <v>5</v>
      </c>
      <c r="D21" s="138"/>
      <c r="E21" s="138"/>
      <c r="F21" s="138"/>
      <c r="G21" s="138"/>
      <c r="H21" s="97">
        <f>H17*5</f>
        <v>20</v>
      </c>
      <c r="I21" s="97">
        <f>I17*5</f>
        <v>140</v>
      </c>
      <c r="J21" s="97">
        <f>J17*5</f>
        <v>610</v>
      </c>
      <c r="K21" s="97">
        <f t="shared" si="1"/>
        <v>610</v>
      </c>
    </row>
    <row r="22" spans="2:22" x14ac:dyDescent="0.25">
      <c r="B22" s="322"/>
      <c r="C22" s="97">
        <v>6</v>
      </c>
      <c r="D22" s="138"/>
      <c r="E22" s="138"/>
      <c r="F22" s="138"/>
      <c r="G22" s="138"/>
      <c r="H22" s="97">
        <f>H17*6</f>
        <v>24</v>
      </c>
      <c r="I22" s="97">
        <f>I17*6</f>
        <v>168</v>
      </c>
      <c r="J22" s="97">
        <f>J17*6</f>
        <v>732</v>
      </c>
      <c r="K22" s="97">
        <f t="shared" si="1"/>
        <v>732</v>
      </c>
    </row>
    <row r="23" spans="2:22" x14ac:dyDescent="0.25">
      <c r="B23" s="322"/>
      <c r="C23" s="97">
        <v>7</v>
      </c>
      <c r="D23" s="138"/>
      <c r="E23" s="138"/>
      <c r="F23" s="138"/>
      <c r="G23" s="138"/>
      <c r="H23" s="97">
        <f>H17*7</f>
        <v>28</v>
      </c>
      <c r="I23" s="97">
        <f>I17*7</f>
        <v>196</v>
      </c>
      <c r="J23" s="97">
        <f>J17*7</f>
        <v>854</v>
      </c>
      <c r="K23" s="97">
        <f t="shared" si="1"/>
        <v>854</v>
      </c>
    </row>
    <row r="24" spans="2:22" x14ac:dyDescent="0.25">
      <c r="B24" s="322"/>
      <c r="C24" s="97">
        <v>8</v>
      </c>
      <c r="D24" s="138"/>
      <c r="E24" s="138"/>
      <c r="F24" s="138"/>
      <c r="G24" s="138"/>
      <c r="H24" s="97">
        <f>H17*8</f>
        <v>32</v>
      </c>
      <c r="I24" s="97">
        <f>I17*8</f>
        <v>224</v>
      </c>
      <c r="J24" s="97">
        <f>J17*8</f>
        <v>976</v>
      </c>
      <c r="K24" s="97">
        <f t="shared" si="1"/>
        <v>976</v>
      </c>
    </row>
    <row r="25" spans="2:22" x14ac:dyDescent="0.25">
      <c r="B25" s="322"/>
      <c r="C25" s="97">
        <v>9</v>
      </c>
      <c r="D25" s="138"/>
      <c r="E25" s="138"/>
      <c r="F25" s="138"/>
      <c r="G25" s="138"/>
      <c r="H25" s="97">
        <f>H17*9</f>
        <v>36</v>
      </c>
      <c r="I25" s="97">
        <f>I17*9</f>
        <v>252</v>
      </c>
      <c r="J25" s="97">
        <f>J17*9</f>
        <v>1098</v>
      </c>
      <c r="K25" s="97">
        <f t="shared" si="1"/>
        <v>1098</v>
      </c>
    </row>
    <row r="26" spans="2:22" x14ac:dyDescent="0.25">
      <c r="B26" s="322"/>
      <c r="C26" s="97">
        <v>10</v>
      </c>
      <c r="D26" s="138"/>
      <c r="E26" s="138"/>
      <c r="F26" s="138"/>
      <c r="G26" s="138"/>
      <c r="H26" s="97">
        <f>H17*10</f>
        <v>40</v>
      </c>
      <c r="I26" s="97">
        <f>I17*10</f>
        <v>280</v>
      </c>
      <c r="J26" s="97">
        <f>J17*10</f>
        <v>1220</v>
      </c>
      <c r="K26" s="97">
        <f t="shared" si="1"/>
        <v>1220</v>
      </c>
    </row>
    <row r="28" spans="2:22" x14ac:dyDescent="0.25">
      <c r="B28" s="152" t="s">
        <v>163</v>
      </c>
    </row>
    <row r="29" spans="2:22" ht="63" customHeight="1" x14ac:dyDescent="0.25">
      <c r="B29" s="248" t="s">
        <v>164</v>
      </c>
      <c r="C29" s="248"/>
      <c r="D29" s="248"/>
      <c r="E29" s="248"/>
      <c r="F29" s="248"/>
      <c r="G29" s="248"/>
      <c r="H29" s="248"/>
      <c r="I29" s="248"/>
      <c r="J29" s="248"/>
      <c r="K29" s="248"/>
      <c r="L29" s="248"/>
      <c r="M29" s="248"/>
      <c r="N29" s="248"/>
      <c r="O29" s="248"/>
      <c r="P29" s="248"/>
      <c r="Q29" s="248"/>
      <c r="R29" s="248"/>
      <c r="S29" s="53"/>
      <c r="T29" s="53"/>
      <c r="U29" s="53"/>
      <c r="V29" s="53"/>
    </row>
    <row r="30" spans="2:22" ht="23.25" customHeight="1" x14ac:dyDescent="0.25">
      <c r="B30" s="248" t="s">
        <v>137</v>
      </c>
      <c r="C30" s="248"/>
      <c r="D30" s="248"/>
      <c r="E30" s="248"/>
      <c r="F30" s="248"/>
      <c r="G30" s="248"/>
      <c r="H30" s="248"/>
      <c r="I30" s="248"/>
      <c r="J30" s="248"/>
      <c r="K30" s="248"/>
      <c r="L30" s="248"/>
      <c r="M30" s="248"/>
      <c r="N30" s="248"/>
      <c r="O30" s="248"/>
      <c r="P30" s="248"/>
      <c r="Q30" s="248"/>
      <c r="R30" s="248"/>
      <c r="S30" s="248"/>
      <c r="T30" s="248"/>
      <c r="U30" s="53"/>
      <c r="V30" s="53"/>
    </row>
    <row r="31" spans="2:22" s="53" customFormat="1" ht="123" customHeight="1" x14ac:dyDescent="0.25">
      <c r="B31" s="114" t="s">
        <v>151</v>
      </c>
      <c r="C31" s="114" t="s">
        <v>152</v>
      </c>
      <c r="D31" s="156" t="s">
        <v>153</v>
      </c>
      <c r="E31" s="114" t="s">
        <v>154</v>
      </c>
      <c r="F31" s="114" t="s">
        <v>155</v>
      </c>
      <c r="G31" s="114" t="s">
        <v>165</v>
      </c>
      <c r="H31" s="114" t="s">
        <v>166</v>
      </c>
      <c r="I31" s="114" t="s">
        <v>167</v>
      </c>
      <c r="J31" s="114" t="s">
        <v>168</v>
      </c>
      <c r="K31" s="114" t="s">
        <v>169</v>
      </c>
      <c r="M31" s="115"/>
      <c r="N31" s="115"/>
      <c r="O31" s="115"/>
      <c r="P31" s="115"/>
      <c r="Q31" s="115"/>
      <c r="R31" s="115"/>
      <c r="S31" s="115"/>
      <c r="T31" s="143"/>
    </row>
    <row r="32" spans="2:22" x14ac:dyDescent="0.25">
      <c r="B32" s="97" t="s">
        <v>85</v>
      </c>
      <c r="C32" s="97">
        <v>1</v>
      </c>
      <c r="D32" s="97">
        <v>7</v>
      </c>
      <c r="E32" s="97">
        <v>104</v>
      </c>
      <c r="F32" s="97">
        <v>725</v>
      </c>
      <c r="G32" s="97">
        <f>F32*7</f>
        <v>5075</v>
      </c>
      <c r="H32" s="157">
        <f>F32*30.5</f>
        <v>22112.5</v>
      </c>
      <c r="I32" s="97">
        <v>3500</v>
      </c>
      <c r="J32" s="144">
        <f>G32/I32</f>
        <v>1.45</v>
      </c>
      <c r="K32" s="144">
        <f>H32/I32</f>
        <v>6.3178571428571431</v>
      </c>
      <c r="M32" s="143"/>
      <c r="N32" s="143"/>
      <c r="O32" s="143"/>
      <c r="P32" s="143"/>
      <c r="Q32" s="158"/>
      <c r="R32" s="143"/>
      <c r="S32" s="159"/>
      <c r="T32" s="143"/>
    </row>
    <row r="33" spans="2:20" x14ac:dyDescent="0.25">
      <c r="B33" s="160"/>
      <c r="C33" s="97">
        <v>2</v>
      </c>
      <c r="D33" s="161"/>
      <c r="E33" s="161"/>
      <c r="F33" s="161"/>
      <c r="G33" s="161"/>
      <c r="H33" s="161"/>
      <c r="I33" s="161"/>
      <c r="J33" s="144">
        <f>J32*2</f>
        <v>2.9</v>
      </c>
      <c r="K33" s="144">
        <f>K32*2</f>
        <v>12.635714285714286</v>
      </c>
      <c r="M33" s="143"/>
      <c r="N33" s="143"/>
      <c r="O33" s="143"/>
      <c r="P33" s="143"/>
      <c r="Q33" s="158"/>
      <c r="R33" s="143"/>
      <c r="S33" s="159"/>
      <c r="T33" s="143"/>
    </row>
    <row r="34" spans="2:20" x14ac:dyDescent="0.25">
      <c r="B34" s="160"/>
      <c r="C34" s="97">
        <v>3</v>
      </c>
      <c r="D34" s="161"/>
      <c r="E34" s="161"/>
      <c r="F34" s="161"/>
      <c r="G34" s="161"/>
      <c r="H34" s="161"/>
      <c r="I34" s="161"/>
      <c r="J34" s="144">
        <f>J32*3</f>
        <v>4.3499999999999996</v>
      </c>
      <c r="K34" s="144">
        <f>K32*3</f>
        <v>18.953571428571429</v>
      </c>
    </row>
    <row r="35" spans="2:20" x14ac:dyDescent="0.25">
      <c r="B35" s="160"/>
      <c r="C35" s="97">
        <v>4</v>
      </c>
      <c r="D35" s="161"/>
      <c r="E35" s="161"/>
      <c r="F35" s="161"/>
      <c r="G35" s="161"/>
      <c r="H35" s="161"/>
      <c r="I35" s="161"/>
      <c r="J35" s="144">
        <f>J32*4</f>
        <v>5.8</v>
      </c>
      <c r="K35" s="144">
        <f>K32*4</f>
        <v>25.271428571428572</v>
      </c>
    </row>
    <row r="36" spans="2:20" x14ac:dyDescent="0.25">
      <c r="B36" s="160"/>
      <c r="C36" s="97">
        <v>5</v>
      </c>
      <c r="D36" s="161"/>
      <c r="E36" s="161"/>
      <c r="F36" s="161"/>
      <c r="G36" s="161"/>
      <c r="H36" s="161"/>
      <c r="I36" s="161"/>
      <c r="J36" s="144">
        <f>J32*5</f>
        <v>7.25</v>
      </c>
      <c r="K36" s="144">
        <f>K32*5</f>
        <v>31.589285714285715</v>
      </c>
    </row>
    <row r="37" spans="2:20" x14ac:dyDescent="0.25">
      <c r="B37" s="160"/>
      <c r="C37" s="97">
        <v>6</v>
      </c>
      <c r="D37" s="161"/>
      <c r="E37" s="161"/>
      <c r="F37" s="161"/>
      <c r="G37" s="161"/>
      <c r="H37" s="161"/>
      <c r="I37" s="161"/>
      <c r="J37" s="144">
        <f>J32*6</f>
        <v>8.6999999999999993</v>
      </c>
      <c r="K37" s="144">
        <f>K32*6</f>
        <v>37.907142857142858</v>
      </c>
    </row>
    <row r="38" spans="2:20" x14ac:dyDescent="0.25">
      <c r="B38" s="160"/>
      <c r="C38" s="97">
        <v>7</v>
      </c>
      <c r="D38" s="161"/>
      <c r="E38" s="161"/>
      <c r="F38" s="161"/>
      <c r="G38" s="161"/>
      <c r="H38" s="161"/>
      <c r="I38" s="161"/>
      <c r="J38" s="144">
        <f>J32*7</f>
        <v>10.15</v>
      </c>
      <c r="K38" s="162">
        <f>K32*7</f>
        <v>44.225000000000001</v>
      </c>
    </row>
    <row r="39" spans="2:20" x14ac:dyDescent="0.25">
      <c r="B39" s="160"/>
      <c r="C39" s="97">
        <v>8</v>
      </c>
      <c r="D39" s="161"/>
      <c r="E39" s="161"/>
      <c r="F39" s="161"/>
      <c r="G39" s="161"/>
      <c r="H39" s="161"/>
      <c r="I39" s="161"/>
      <c r="J39" s="144">
        <f>J32*8</f>
        <v>11.6</v>
      </c>
      <c r="K39" s="162">
        <f>K32*8</f>
        <v>50.542857142857144</v>
      </c>
    </row>
    <row r="40" spans="2:20" x14ac:dyDescent="0.25">
      <c r="B40" s="160"/>
      <c r="C40" s="97">
        <v>9</v>
      </c>
      <c r="D40" s="161"/>
      <c r="E40" s="161"/>
      <c r="F40" s="161"/>
      <c r="G40" s="161"/>
      <c r="H40" s="161"/>
      <c r="I40" s="161"/>
      <c r="J40" s="144">
        <f>J32*9</f>
        <v>13.049999999999999</v>
      </c>
      <c r="K40" s="162">
        <f>K32*9</f>
        <v>56.860714285714288</v>
      </c>
    </row>
    <row r="41" spans="2:20" x14ac:dyDescent="0.25">
      <c r="B41" s="163"/>
      <c r="C41" s="97">
        <v>10</v>
      </c>
      <c r="D41" s="161"/>
      <c r="E41" s="161"/>
      <c r="F41" s="161"/>
      <c r="G41" s="161"/>
      <c r="H41" s="161"/>
      <c r="I41" s="161"/>
      <c r="J41" s="144">
        <f>J32*10</f>
        <v>14.5</v>
      </c>
      <c r="K41" s="162">
        <f>K32*10</f>
        <v>63.178571428571431</v>
      </c>
    </row>
    <row r="42" spans="2:20" x14ac:dyDescent="0.25">
      <c r="C42" s="143"/>
      <c r="D42" s="143"/>
      <c r="E42" s="143"/>
      <c r="F42" s="143"/>
      <c r="G42" s="143"/>
      <c r="H42" s="143"/>
      <c r="I42" s="143"/>
      <c r="J42" s="143"/>
      <c r="K42" s="154"/>
    </row>
    <row r="43" spans="2:20" ht="15" customHeight="1" x14ac:dyDescent="0.25">
      <c r="B43" s="164" t="s">
        <v>161</v>
      </c>
      <c r="C43" s="97">
        <v>1</v>
      </c>
      <c r="D43" s="97">
        <v>4</v>
      </c>
      <c r="E43" s="97">
        <v>150</v>
      </c>
      <c r="F43" s="97">
        <v>600</v>
      </c>
      <c r="G43" s="97">
        <f>F43*7</f>
        <v>4200</v>
      </c>
      <c r="H43" s="97">
        <f>F43*30.5</f>
        <v>18300</v>
      </c>
      <c r="I43" s="97">
        <v>3500</v>
      </c>
      <c r="J43" s="97">
        <f>G43/I43</f>
        <v>1.2</v>
      </c>
      <c r="K43" s="144">
        <f>H43/I43</f>
        <v>5.2285714285714286</v>
      </c>
      <c r="L43" s="318" t="s">
        <v>162</v>
      </c>
      <c r="M43" s="227"/>
      <c r="N43" s="227"/>
      <c r="O43" s="227"/>
      <c r="P43" s="227"/>
      <c r="Q43" s="227"/>
      <c r="R43" s="227"/>
      <c r="S43" s="53"/>
      <c r="T43" s="53"/>
    </row>
    <row r="44" spans="2:20" x14ac:dyDescent="0.25">
      <c r="B44" s="160"/>
      <c r="C44" s="97">
        <v>2</v>
      </c>
      <c r="D44" s="161"/>
      <c r="E44" s="161"/>
      <c r="F44" s="161"/>
      <c r="G44" s="161"/>
      <c r="H44" s="161"/>
      <c r="I44" s="161"/>
      <c r="J44" s="97">
        <f>J43*2</f>
        <v>2.4</v>
      </c>
      <c r="K44" s="144">
        <f>K43*2</f>
        <v>10.457142857142857</v>
      </c>
      <c r="L44" s="318"/>
      <c r="M44" s="227"/>
      <c r="N44" s="227"/>
      <c r="O44" s="227"/>
      <c r="P44" s="227"/>
      <c r="Q44" s="227"/>
      <c r="R44" s="227"/>
    </row>
    <row r="45" spans="2:20" x14ac:dyDescent="0.25">
      <c r="B45" s="160"/>
      <c r="C45" s="97">
        <v>3</v>
      </c>
      <c r="D45" s="161"/>
      <c r="E45" s="161"/>
      <c r="F45" s="161"/>
      <c r="G45" s="161"/>
      <c r="H45" s="161"/>
      <c r="I45" s="161"/>
      <c r="J45" s="97">
        <f>J43*3</f>
        <v>3.5999999999999996</v>
      </c>
      <c r="K45" s="144">
        <f>K43*3</f>
        <v>15.685714285714287</v>
      </c>
    </row>
    <row r="46" spans="2:20" x14ac:dyDescent="0.25">
      <c r="B46" s="160"/>
      <c r="C46" s="97">
        <v>4</v>
      </c>
      <c r="D46" s="161"/>
      <c r="E46" s="161"/>
      <c r="F46" s="161"/>
      <c r="G46" s="161"/>
      <c r="H46" s="161"/>
      <c r="I46" s="161"/>
      <c r="J46" s="97">
        <f>J43*4</f>
        <v>4.8</v>
      </c>
      <c r="K46" s="144">
        <f>K43*4</f>
        <v>20.914285714285715</v>
      </c>
    </row>
    <row r="47" spans="2:20" x14ac:dyDescent="0.25">
      <c r="B47" s="160"/>
      <c r="C47" s="97">
        <v>5</v>
      </c>
      <c r="D47" s="161"/>
      <c r="E47" s="161"/>
      <c r="F47" s="161"/>
      <c r="G47" s="161"/>
      <c r="H47" s="161"/>
      <c r="I47" s="161"/>
      <c r="J47" s="97">
        <f>J43*5</f>
        <v>6</v>
      </c>
      <c r="K47" s="144">
        <f>K43*5</f>
        <v>26.142857142857142</v>
      </c>
    </row>
    <row r="48" spans="2:20" x14ac:dyDescent="0.25">
      <c r="B48" s="160"/>
      <c r="C48" s="97">
        <v>6</v>
      </c>
      <c r="D48" s="161"/>
      <c r="E48" s="161"/>
      <c r="F48" s="161"/>
      <c r="G48" s="161"/>
      <c r="H48" s="161"/>
      <c r="I48" s="161"/>
      <c r="J48" s="97">
        <f>J43*6</f>
        <v>7.1999999999999993</v>
      </c>
      <c r="K48" s="144">
        <f>K43*6</f>
        <v>31.371428571428574</v>
      </c>
    </row>
    <row r="49" spans="2:11" x14ac:dyDescent="0.25">
      <c r="B49" s="160"/>
      <c r="C49" s="97">
        <v>7</v>
      </c>
      <c r="D49" s="161"/>
      <c r="E49" s="161"/>
      <c r="F49" s="161"/>
      <c r="G49" s="161"/>
      <c r="H49" s="161"/>
      <c r="I49" s="161"/>
      <c r="J49" s="97">
        <f>J43*7</f>
        <v>8.4</v>
      </c>
      <c r="K49" s="144">
        <f>K43*7</f>
        <v>36.6</v>
      </c>
    </row>
    <row r="50" spans="2:11" x14ac:dyDescent="0.25">
      <c r="B50" s="160"/>
      <c r="C50" s="97">
        <v>8</v>
      </c>
      <c r="D50" s="161"/>
      <c r="E50" s="161"/>
      <c r="F50" s="161"/>
      <c r="G50" s="161"/>
      <c r="H50" s="161"/>
      <c r="I50" s="161"/>
      <c r="J50" s="97">
        <f>J43*8</f>
        <v>9.6</v>
      </c>
      <c r="K50" s="144">
        <f>K43*8</f>
        <v>41.828571428571429</v>
      </c>
    </row>
    <row r="51" spans="2:11" x14ac:dyDescent="0.25">
      <c r="B51" s="160"/>
      <c r="C51" s="97">
        <v>9</v>
      </c>
      <c r="D51" s="161"/>
      <c r="E51" s="161"/>
      <c r="F51" s="161"/>
      <c r="G51" s="161"/>
      <c r="H51" s="161"/>
      <c r="I51" s="161"/>
      <c r="J51" s="97">
        <f>J43*9</f>
        <v>10.799999999999999</v>
      </c>
      <c r="K51" s="144">
        <f>K43*9</f>
        <v>47.057142857142857</v>
      </c>
    </row>
    <row r="52" spans="2:11" x14ac:dyDescent="0.25">
      <c r="B52" s="163"/>
      <c r="C52" s="97">
        <v>10</v>
      </c>
      <c r="D52" s="161"/>
      <c r="E52" s="161"/>
      <c r="F52" s="161"/>
      <c r="G52" s="161"/>
      <c r="H52" s="161"/>
      <c r="I52" s="161"/>
      <c r="J52" s="97">
        <f>J43*10</f>
        <v>12</v>
      </c>
      <c r="K52" s="144">
        <f>K43*10</f>
        <v>52.285714285714285</v>
      </c>
    </row>
  </sheetData>
  <mergeCells count="7">
    <mergeCell ref="B4:R4"/>
    <mergeCell ref="B29:R29"/>
    <mergeCell ref="L43:R44"/>
    <mergeCell ref="B6:B15"/>
    <mergeCell ref="B17:B26"/>
    <mergeCell ref="B30:T30"/>
    <mergeCell ref="L17:R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2"/>
  <sheetViews>
    <sheetView tabSelected="1" workbookViewId="0">
      <selection activeCell="B7" sqref="B7"/>
    </sheetView>
  </sheetViews>
  <sheetFormatPr defaultColWidth="8.85546875" defaultRowHeight="14.25" x14ac:dyDescent="0.25"/>
  <cols>
    <col min="1" max="1" width="4.42578125" style="325" customWidth="1"/>
    <col min="2" max="2" width="110.28515625" style="325" customWidth="1"/>
    <col min="3" max="3" width="8.85546875" style="325"/>
    <col min="4" max="4" width="9.140625" style="325" customWidth="1"/>
    <col min="5" max="5" width="9.42578125" style="325" bestFit="1" customWidth="1"/>
    <col min="6" max="16384" width="8.85546875" style="325"/>
  </cols>
  <sheetData>
    <row r="2" spans="1:6" ht="18.75" thickBot="1" x14ac:dyDescent="0.3">
      <c r="A2" s="323"/>
      <c r="B2" s="324" t="s">
        <v>170</v>
      </c>
      <c r="C2" s="323"/>
      <c r="D2" s="323"/>
      <c r="E2" s="323"/>
      <c r="F2" s="323"/>
    </row>
    <row r="3" spans="1:6" x14ac:dyDescent="0.25">
      <c r="A3" s="323"/>
      <c r="B3" s="326" t="s">
        <v>171</v>
      </c>
      <c r="C3" s="323"/>
      <c r="D3" s="323"/>
      <c r="E3" s="323"/>
      <c r="F3" s="323"/>
    </row>
    <row r="4" spans="1:6" x14ac:dyDescent="0.25">
      <c r="A4" s="323"/>
      <c r="B4" s="327" t="s">
        <v>172</v>
      </c>
      <c r="C4" s="323"/>
      <c r="D4" s="323"/>
      <c r="E4" s="323"/>
      <c r="F4" s="323"/>
    </row>
    <row r="5" spans="1:6" x14ac:dyDescent="0.25">
      <c r="A5" s="323"/>
      <c r="B5" s="328"/>
      <c r="C5" s="323"/>
      <c r="D5" s="323"/>
      <c r="E5" s="323"/>
      <c r="F5" s="323"/>
    </row>
    <row r="6" spans="1:6" x14ac:dyDescent="0.25">
      <c r="A6" s="323"/>
      <c r="B6" s="329" t="s">
        <v>173</v>
      </c>
      <c r="C6" s="323"/>
      <c r="D6" s="323"/>
      <c r="E6" s="323"/>
      <c r="F6" s="323"/>
    </row>
    <row r="7" spans="1:6" ht="67.5" x14ac:dyDescent="0.25">
      <c r="A7" s="323"/>
      <c r="B7" s="330" t="s">
        <v>283</v>
      </c>
      <c r="C7" s="331"/>
      <c r="D7" s="331"/>
      <c r="E7" s="331"/>
      <c r="F7" s="331"/>
    </row>
    <row r="8" spans="1:6" x14ac:dyDescent="0.25">
      <c r="A8" s="323"/>
      <c r="B8" s="330"/>
      <c r="C8" s="331"/>
      <c r="D8" s="331"/>
      <c r="E8" s="331"/>
      <c r="F8" s="331"/>
    </row>
    <row r="9" spans="1:6" ht="81" x14ac:dyDescent="0.25">
      <c r="A9" s="323"/>
      <c r="B9" s="332" t="s">
        <v>174</v>
      </c>
      <c r="C9" s="331"/>
      <c r="D9" s="331"/>
      <c r="E9" s="331"/>
      <c r="F9" s="331"/>
    </row>
    <row r="10" spans="1:6" ht="15" thickBot="1" x14ac:dyDescent="0.3">
      <c r="A10" s="323"/>
      <c r="B10" s="332"/>
      <c r="C10" s="331"/>
      <c r="D10" s="331"/>
      <c r="E10" s="331"/>
      <c r="F10" s="331"/>
    </row>
    <row r="11" spans="1:6" ht="15" thickBot="1" x14ac:dyDescent="0.3">
      <c r="A11" s="323"/>
      <c r="B11" s="333" t="s">
        <v>175</v>
      </c>
      <c r="C11" s="334"/>
      <c r="D11" s="334"/>
      <c r="E11" s="335"/>
      <c r="F11" s="331"/>
    </row>
    <row r="12" spans="1:6" ht="64.5" thickBot="1" x14ac:dyDescent="0.3">
      <c r="A12" s="323"/>
      <c r="B12" s="336" t="s">
        <v>176</v>
      </c>
      <c r="C12" s="337" t="s">
        <v>177</v>
      </c>
      <c r="D12" s="337" t="s">
        <v>178</v>
      </c>
      <c r="E12" s="337" t="s">
        <v>179</v>
      </c>
      <c r="F12" s="323"/>
    </row>
    <row r="13" spans="1:6" x14ac:dyDescent="0.25">
      <c r="A13" s="323"/>
      <c r="B13" s="338" t="s">
        <v>180</v>
      </c>
      <c r="C13" s="339"/>
      <c r="D13" s="340" t="s">
        <v>181</v>
      </c>
      <c r="E13" s="339">
        <f>C13*21</f>
        <v>0</v>
      </c>
      <c r="F13" s="323"/>
    </row>
    <row r="14" spans="1:6" ht="64.5" thickBot="1" x14ac:dyDescent="0.3">
      <c r="A14" s="323"/>
      <c r="B14" s="341"/>
      <c r="C14" s="342"/>
      <c r="D14" s="343" t="s">
        <v>182</v>
      </c>
      <c r="E14" s="342"/>
      <c r="F14" s="323"/>
    </row>
    <row r="15" spans="1:6" x14ac:dyDescent="0.25">
      <c r="A15" s="323"/>
      <c r="B15" s="338" t="s">
        <v>183</v>
      </c>
      <c r="C15" s="339"/>
      <c r="D15" s="340" t="s">
        <v>184</v>
      </c>
      <c r="E15" s="339">
        <f>C15*10.5</f>
        <v>0</v>
      </c>
      <c r="F15" s="323"/>
    </row>
    <row r="16" spans="1:6" ht="64.5" thickBot="1" x14ac:dyDescent="0.3">
      <c r="A16" s="323"/>
      <c r="B16" s="341"/>
      <c r="C16" s="342"/>
      <c r="D16" s="343" t="s">
        <v>185</v>
      </c>
      <c r="E16" s="342"/>
      <c r="F16" s="323"/>
    </row>
    <row r="17" spans="1:6" x14ac:dyDescent="0.25">
      <c r="A17" s="323"/>
      <c r="B17" s="344" t="s">
        <v>186</v>
      </c>
      <c r="C17" s="339"/>
      <c r="D17" s="340" t="s">
        <v>187</v>
      </c>
      <c r="E17" s="339">
        <f>C17*7</f>
        <v>0</v>
      </c>
      <c r="F17" s="323"/>
    </row>
    <row r="18" spans="1:6" ht="63.75" x14ac:dyDescent="0.25">
      <c r="A18" s="323"/>
      <c r="B18" s="345" t="s">
        <v>188</v>
      </c>
      <c r="C18" s="346"/>
      <c r="D18" s="340" t="s">
        <v>189</v>
      </c>
      <c r="E18" s="346"/>
      <c r="F18" s="323"/>
    </row>
    <row r="19" spans="1:6" ht="15" thickBot="1" x14ac:dyDescent="0.3">
      <c r="A19" s="323"/>
      <c r="B19" s="347"/>
      <c r="C19" s="342"/>
      <c r="D19" s="348"/>
      <c r="E19" s="342"/>
      <c r="F19" s="323"/>
    </row>
    <row r="20" spans="1:6" x14ac:dyDescent="0.25">
      <c r="A20" s="323"/>
      <c r="B20" s="349"/>
      <c r="C20" s="350"/>
      <c r="D20" s="351" t="s">
        <v>190</v>
      </c>
      <c r="E20" s="351">
        <f>E13+E15+E17</f>
        <v>0</v>
      </c>
      <c r="F20" s="323"/>
    </row>
    <row r="21" spans="1:6" ht="15" thickBot="1" x14ac:dyDescent="0.3">
      <c r="A21" s="323"/>
      <c r="B21" s="352"/>
      <c r="C21" s="353"/>
      <c r="D21" s="354"/>
      <c r="E21" s="354"/>
      <c r="F21" s="323"/>
    </row>
    <row r="22" spans="1:6" ht="25.5" x14ac:dyDescent="0.25">
      <c r="A22" s="323"/>
      <c r="B22" s="355" t="s">
        <v>191</v>
      </c>
      <c r="C22" s="356"/>
      <c r="D22" s="357" t="s">
        <v>192</v>
      </c>
      <c r="E22" s="358">
        <f>(25/100)*E20</f>
        <v>0</v>
      </c>
      <c r="F22" s="323"/>
    </row>
    <row r="23" spans="1:6" ht="64.5" thickBot="1" x14ac:dyDescent="0.3">
      <c r="A23" s="323"/>
      <c r="B23" s="359" t="s">
        <v>193</v>
      </c>
      <c r="C23" s="360"/>
      <c r="D23" s="343" t="s">
        <v>194</v>
      </c>
      <c r="E23" s="361"/>
      <c r="F23" s="323"/>
    </row>
    <row r="24" spans="1:6" ht="38.25" x14ac:dyDescent="0.25">
      <c r="A24" s="323"/>
      <c r="B24" s="362"/>
      <c r="C24" s="363"/>
      <c r="D24" s="357" t="s">
        <v>195</v>
      </c>
      <c r="E24" s="358">
        <f xml:space="preserve"> E20+E22</f>
        <v>0</v>
      </c>
      <c r="F24" s="323"/>
    </row>
    <row r="25" spans="1:6" ht="51.75" thickBot="1" x14ac:dyDescent="0.3">
      <c r="A25" s="323"/>
      <c r="B25" s="364"/>
      <c r="C25" s="365"/>
      <c r="D25" s="343" t="s">
        <v>196</v>
      </c>
      <c r="E25" s="361"/>
      <c r="F25" s="323"/>
    </row>
    <row r="26" spans="1:6" ht="63.75" x14ac:dyDescent="0.25">
      <c r="A26" s="323"/>
      <c r="B26" s="366" t="s">
        <v>197</v>
      </c>
      <c r="C26" s="367"/>
      <c r="D26" s="368" t="s">
        <v>198</v>
      </c>
      <c r="E26" s="351" t="e">
        <f xml:space="preserve"> E24/C26</f>
        <v>#DIV/0!</v>
      </c>
      <c r="F26" s="369"/>
    </row>
    <row r="27" spans="1:6" ht="38.25" x14ac:dyDescent="0.25">
      <c r="A27" s="323"/>
      <c r="B27" s="370" t="s">
        <v>199</v>
      </c>
      <c r="C27" s="371"/>
      <c r="D27" s="372" t="s">
        <v>200</v>
      </c>
      <c r="E27" s="373"/>
      <c r="F27" s="323"/>
    </row>
    <row r="28" spans="1:6" ht="15" thickBot="1" x14ac:dyDescent="0.3">
      <c r="A28" s="323"/>
      <c r="B28" s="374"/>
      <c r="C28" s="375"/>
      <c r="D28" s="376"/>
      <c r="E28" s="354"/>
      <c r="F28" s="323"/>
    </row>
    <row r="29" spans="1:6" x14ac:dyDescent="0.25">
      <c r="A29" s="323"/>
      <c r="B29" s="377" t="s">
        <v>201</v>
      </c>
      <c r="C29" s="323"/>
      <c r="D29" s="323"/>
      <c r="E29" s="323"/>
      <c r="F29" s="323"/>
    </row>
    <row r="30" spans="1:6" x14ac:dyDescent="0.25">
      <c r="A30" s="323"/>
      <c r="B30" s="377"/>
      <c r="C30" s="323"/>
      <c r="D30" s="323"/>
      <c r="E30" s="323"/>
      <c r="F30" s="323"/>
    </row>
    <row r="31" spans="1:6" ht="51" x14ac:dyDescent="0.25">
      <c r="A31" s="323"/>
      <c r="B31" s="378" t="s">
        <v>202</v>
      </c>
      <c r="C31" s="323"/>
      <c r="D31" s="323"/>
      <c r="E31" s="323"/>
      <c r="F31" s="323"/>
    </row>
    <row r="32" spans="1:6" ht="15" thickBot="1" x14ac:dyDescent="0.3">
      <c r="A32" s="323"/>
      <c r="B32" s="329"/>
      <c r="C32" s="323"/>
      <c r="D32" s="323"/>
      <c r="E32" s="323"/>
      <c r="F32" s="323"/>
    </row>
    <row r="33" spans="1:6" ht="15" thickBot="1" x14ac:dyDescent="0.3">
      <c r="A33" s="323"/>
      <c r="B33" s="379" t="s">
        <v>284</v>
      </c>
      <c r="C33" s="380"/>
      <c r="D33" s="380"/>
      <c r="E33" s="381"/>
      <c r="F33" s="323"/>
    </row>
    <row r="34" spans="1:6" ht="64.5" thickBot="1" x14ac:dyDescent="0.3">
      <c r="A34" s="323"/>
      <c r="B34" s="336" t="s">
        <v>176</v>
      </c>
      <c r="C34" s="337" t="s">
        <v>177</v>
      </c>
      <c r="D34" s="337" t="s">
        <v>203</v>
      </c>
      <c r="E34" s="337" t="s">
        <v>204</v>
      </c>
      <c r="F34" s="323"/>
    </row>
    <row r="35" spans="1:6" x14ac:dyDescent="0.25">
      <c r="A35" s="323"/>
      <c r="B35" s="338" t="s">
        <v>205</v>
      </c>
      <c r="C35" s="339"/>
      <c r="D35" s="340" t="s">
        <v>206</v>
      </c>
      <c r="E35" s="339">
        <f>C35*5.6</f>
        <v>0</v>
      </c>
      <c r="F35" s="323"/>
    </row>
    <row r="36" spans="1:6" ht="77.25" thickBot="1" x14ac:dyDescent="0.3">
      <c r="A36" s="323"/>
      <c r="B36" s="341"/>
      <c r="C36" s="342"/>
      <c r="D36" s="343" t="s">
        <v>207</v>
      </c>
      <c r="E36" s="342"/>
      <c r="F36" s="323"/>
    </row>
    <row r="37" spans="1:6" x14ac:dyDescent="0.25">
      <c r="A37" s="323"/>
      <c r="B37" s="344" t="s">
        <v>186</v>
      </c>
      <c r="C37" s="339"/>
      <c r="D37" s="340" t="s">
        <v>206</v>
      </c>
      <c r="E37" s="339">
        <f>C37*5.6</f>
        <v>0</v>
      </c>
      <c r="F37" s="323"/>
    </row>
    <row r="38" spans="1:6" ht="77.25" thickBot="1" x14ac:dyDescent="0.3">
      <c r="A38" s="323"/>
      <c r="B38" s="382" t="s">
        <v>208</v>
      </c>
      <c r="C38" s="342"/>
      <c r="D38" s="343" t="s">
        <v>207</v>
      </c>
      <c r="E38" s="342"/>
      <c r="F38" s="323"/>
    </row>
    <row r="39" spans="1:6" x14ac:dyDescent="0.25">
      <c r="A39" s="323"/>
      <c r="B39" s="349"/>
      <c r="C39" s="350"/>
      <c r="D39" s="351" t="s">
        <v>190</v>
      </c>
      <c r="E39" s="351">
        <f>E35+E37</f>
        <v>0</v>
      </c>
      <c r="F39" s="323"/>
    </row>
    <row r="40" spans="1:6" ht="15" thickBot="1" x14ac:dyDescent="0.3">
      <c r="A40" s="323"/>
      <c r="B40" s="352"/>
      <c r="C40" s="353"/>
      <c r="D40" s="354"/>
      <c r="E40" s="354"/>
      <c r="F40" s="323"/>
    </row>
    <row r="41" spans="1:6" ht="25.5" x14ac:dyDescent="0.25">
      <c r="A41" s="323"/>
      <c r="B41" s="362" t="s">
        <v>209</v>
      </c>
      <c r="C41" s="363"/>
      <c r="D41" s="357" t="s">
        <v>192</v>
      </c>
      <c r="E41" s="338">
        <f xml:space="preserve"> (25/100)*E39</f>
        <v>0</v>
      </c>
      <c r="F41" s="323"/>
    </row>
    <row r="42" spans="1:6" ht="64.5" thickBot="1" x14ac:dyDescent="0.3">
      <c r="A42" s="323"/>
      <c r="B42" s="364"/>
      <c r="C42" s="365"/>
      <c r="D42" s="343" t="s">
        <v>194</v>
      </c>
      <c r="E42" s="341"/>
      <c r="F42" s="323"/>
    </row>
    <row r="43" spans="1:6" ht="38.25" x14ac:dyDescent="0.25">
      <c r="A43" s="323"/>
      <c r="B43" s="362"/>
      <c r="C43" s="363"/>
      <c r="D43" s="357" t="s">
        <v>195</v>
      </c>
      <c r="E43" s="338">
        <f xml:space="preserve"> E39+E41</f>
        <v>0</v>
      </c>
      <c r="F43" s="323"/>
    </row>
    <row r="44" spans="1:6" ht="51.75" thickBot="1" x14ac:dyDescent="0.3">
      <c r="A44" s="323"/>
      <c r="B44" s="364"/>
      <c r="C44" s="365"/>
      <c r="D44" s="343" t="s">
        <v>196</v>
      </c>
      <c r="E44" s="341"/>
      <c r="F44" s="323"/>
    </row>
    <row r="45" spans="1:6" ht="76.5" x14ac:dyDescent="0.25">
      <c r="A45" s="323"/>
      <c r="B45" s="366" t="s">
        <v>210</v>
      </c>
      <c r="C45" s="367"/>
      <c r="D45" s="368" t="s">
        <v>285</v>
      </c>
      <c r="E45" s="351" t="e">
        <f>E43/C45</f>
        <v>#DIV/0!</v>
      </c>
      <c r="F45" s="323"/>
    </row>
    <row r="46" spans="1:6" ht="51" x14ac:dyDescent="0.25">
      <c r="A46" s="323"/>
      <c r="B46" s="370" t="s">
        <v>211</v>
      </c>
      <c r="C46" s="371"/>
      <c r="D46" s="372" t="s">
        <v>212</v>
      </c>
      <c r="E46" s="373"/>
      <c r="F46" s="323"/>
    </row>
    <row r="47" spans="1:6" ht="15" thickBot="1" x14ac:dyDescent="0.3">
      <c r="A47" s="323"/>
      <c r="B47" s="370"/>
      <c r="C47" s="375"/>
      <c r="D47" s="383"/>
      <c r="E47" s="354"/>
      <c r="F47" s="323"/>
    </row>
    <row r="48" spans="1:6" ht="15" thickBot="1" x14ac:dyDescent="0.3">
      <c r="A48" s="323"/>
      <c r="B48" s="384" t="s">
        <v>213</v>
      </c>
      <c r="C48" s="385"/>
      <c r="D48" s="386" t="s">
        <v>214</v>
      </c>
      <c r="E48" s="387" t="e">
        <f>E45*4.2</f>
        <v>#DIV/0!</v>
      </c>
      <c r="F48" s="323"/>
    </row>
    <row r="49" spans="1:6" ht="15" thickBot="1" x14ac:dyDescent="0.3">
      <c r="A49" s="323"/>
      <c r="B49" s="385" t="s">
        <v>215</v>
      </c>
      <c r="C49" s="385"/>
      <c r="D49" s="387" t="s">
        <v>216</v>
      </c>
      <c r="E49" s="387" t="e">
        <f>E48*6</f>
        <v>#DIV/0!</v>
      </c>
      <c r="F49" s="388"/>
    </row>
    <row r="50" spans="1:6" x14ac:dyDescent="0.25">
      <c r="A50" s="323"/>
      <c r="B50" s="323"/>
      <c r="C50" s="323"/>
      <c r="D50" s="323"/>
      <c r="E50" s="323"/>
      <c r="F50" s="389"/>
    </row>
    <row r="51" spans="1:6" ht="89.25" x14ac:dyDescent="0.25">
      <c r="A51" s="323"/>
      <c r="B51" s="378" t="s">
        <v>282</v>
      </c>
      <c r="C51" s="323"/>
      <c r="D51" s="323"/>
      <c r="E51" s="323"/>
      <c r="F51" s="389"/>
    </row>
    <row r="52" spans="1:6" x14ac:dyDescent="0.25">
      <c r="A52" s="323"/>
      <c r="B52" s="331"/>
      <c r="C52" s="323"/>
      <c r="D52" s="323"/>
      <c r="E52" s="323"/>
      <c r="F52" s="323"/>
    </row>
  </sheetData>
  <mergeCells count="32">
    <mergeCell ref="B43:C44"/>
    <mergeCell ref="E43:E44"/>
    <mergeCell ref="C45:C47"/>
    <mergeCell ref="E45:E47"/>
    <mergeCell ref="C37:C38"/>
    <mergeCell ref="E37:E38"/>
    <mergeCell ref="B39:C40"/>
    <mergeCell ref="D39:D40"/>
    <mergeCell ref="E39:E40"/>
    <mergeCell ref="B41:C42"/>
    <mergeCell ref="E41:E42"/>
    <mergeCell ref="B24:C25"/>
    <mergeCell ref="E24:E25"/>
    <mergeCell ref="C26:C28"/>
    <mergeCell ref="E26:E28"/>
    <mergeCell ref="B35:B36"/>
    <mergeCell ref="C35:C36"/>
    <mergeCell ref="E35:E36"/>
    <mergeCell ref="B22:C22"/>
    <mergeCell ref="E22:E23"/>
    <mergeCell ref="B23:C23"/>
    <mergeCell ref="B13:B14"/>
    <mergeCell ref="C13:C14"/>
    <mergeCell ref="E13:E14"/>
    <mergeCell ref="B15:B16"/>
    <mergeCell ref="C15:C16"/>
    <mergeCell ref="E15:E16"/>
    <mergeCell ref="C17:C19"/>
    <mergeCell ref="E17:E19"/>
    <mergeCell ref="B20:C21"/>
    <mergeCell ref="D20:D21"/>
    <mergeCell ref="E20:E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Caseload Calculation Tool</vt:lpstr>
      <vt:lpstr>Calculating RUIF Needs</vt:lpstr>
      <vt:lpstr>Calculating PIF Needs</vt:lpstr>
      <vt:lpstr>Provision to Caregivers</vt:lpstr>
      <vt:lpstr>UNHCR Alternative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Connell, Nichola</dc:creator>
  <cp:lastModifiedBy>Windows User</cp:lastModifiedBy>
  <dcterms:created xsi:type="dcterms:W3CDTF">2014-06-23T11:39:27Z</dcterms:created>
  <dcterms:modified xsi:type="dcterms:W3CDTF">2017-10-19T18:22:08Z</dcterms:modified>
</cp:coreProperties>
</file>